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eriç\Desktop\"/>
    </mc:Choice>
  </mc:AlternateContent>
  <xr:revisionPtr revIDLastSave="0" documentId="8_{FB8FD7D5-5032-4150-A5A4-799563910482}" xr6:coauthVersionLast="45" xr6:coauthVersionMax="45" xr10:uidLastSave="{00000000-0000-0000-0000-000000000000}"/>
  <bookViews>
    <workbookView xWindow="-28920" yWindow="-120" windowWidth="29040" windowHeight="16440" xr2:uid="{00000000-000D-0000-FFFF-FFFF00000000}"/>
  </bookViews>
  <sheets>
    <sheet name="EZ Water Adjustment" sheetId="1" r:id="rId1"/>
    <sheet name="Raw Text Format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1" l="1"/>
  <c r="D9" i="1"/>
  <c r="D51" i="1" s="1"/>
  <c r="F39" i="1"/>
  <c r="D19" i="3" s="1"/>
  <c r="D39" i="1"/>
  <c r="D17" i="3" s="1"/>
  <c r="E39" i="1"/>
  <c r="D18" i="3" s="1"/>
  <c r="E46" i="1"/>
  <c r="D20" i="3" s="1"/>
  <c r="D46" i="1"/>
  <c r="F46" i="1"/>
  <c r="D21" i="3" s="1"/>
  <c r="E24" i="1"/>
  <c r="H39" i="1" s="1"/>
  <c r="E9" i="1"/>
  <c r="G15" i="1"/>
  <c r="G16" i="1"/>
  <c r="G17" i="1"/>
  <c r="G18" i="1"/>
  <c r="G19" i="1"/>
  <c r="G20" i="1"/>
  <c r="G21" i="1"/>
  <c r="G22" i="1"/>
  <c r="G23" i="1"/>
  <c r="B23" i="3"/>
  <c r="D12" i="3"/>
  <c r="D11" i="3"/>
  <c r="B22" i="3"/>
  <c r="B17" i="3"/>
  <c r="B18" i="3"/>
  <c r="B19" i="3"/>
  <c r="B20" i="3"/>
  <c r="B11" i="3"/>
  <c r="B21" i="3"/>
  <c r="B12" i="3"/>
  <c r="B9" i="3"/>
  <c r="B8" i="3"/>
  <c r="B7" i="3"/>
  <c r="B6" i="3"/>
  <c r="B5" i="3"/>
  <c r="B4" i="3"/>
  <c r="A9" i="3"/>
  <c r="G51" i="1" l="1"/>
  <c r="E26" i="1"/>
  <c r="F51" i="1"/>
  <c r="E25" i="1"/>
  <c r="E27" i="1" s="1"/>
  <c r="B26" i="3"/>
  <c r="D52" i="1"/>
  <c r="D26" i="3" s="1"/>
  <c r="E51" i="1"/>
  <c r="H51" i="1"/>
  <c r="I51" i="1" s="1"/>
  <c r="B31" i="3" s="1"/>
  <c r="G52" i="1"/>
  <c r="B14" i="3"/>
  <c r="D32" i="1"/>
  <c r="B29" i="3"/>
  <c r="F52" i="1" l="1"/>
  <c r="D28" i="3" s="1"/>
  <c r="B28" i="3"/>
  <c r="D29" i="3"/>
  <c r="H52" i="1"/>
  <c r="D30" i="3" s="1"/>
  <c r="B30" i="3"/>
  <c r="E52" i="1"/>
  <c r="D27" i="3" s="1"/>
  <c r="B27" i="3"/>
  <c r="E32" i="1"/>
  <c r="B33" i="3"/>
  <c r="I52" i="1" l="1"/>
  <c r="B34" i="3"/>
  <c r="F32" i="1"/>
  <c r="B35" i="3" s="1"/>
  <c r="I53" i="1" l="1"/>
  <c r="D31" i="3"/>
</calcChain>
</file>

<file path=xl/sharedStrings.xml><?xml version="1.0" encoding="utf-8"?>
<sst xmlns="http://schemas.openxmlformats.org/spreadsheetml/2006/main" count="156" uniqueCount="122">
  <si>
    <t>(Ca ppm)</t>
  </si>
  <si>
    <t>(Mg ppm)</t>
  </si>
  <si>
    <t>(Na ppm)</t>
  </si>
  <si>
    <t>(Cl ppm)</t>
  </si>
  <si>
    <t>(ppm = mg/L)</t>
  </si>
  <si>
    <r>
      <t>(SO</t>
    </r>
    <r>
      <rPr>
        <vertAlign val="subscript"/>
        <sz val="10"/>
        <rFont val="Arial"/>
        <family val="2"/>
      </rPr>
      <t>4</t>
    </r>
    <r>
      <rPr>
        <sz val="10"/>
        <rFont val="Arial"/>
      </rPr>
      <t xml:space="preserve"> ppm)</t>
    </r>
  </si>
  <si>
    <r>
      <t>CaSO</t>
    </r>
    <r>
      <rPr>
        <vertAlign val="subscript"/>
        <sz val="10"/>
        <rFont val="Arial"/>
        <family val="2"/>
      </rPr>
      <t>4</t>
    </r>
  </si>
  <si>
    <r>
      <t>CaCl</t>
    </r>
    <r>
      <rPr>
        <vertAlign val="subscript"/>
        <sz val="10"/>
        <rFont val="Arial"/>
        <family val="2"/>
      </rPr>
      <t>2</t>
    </r>
  </si>
  <si>
    <r>
      <t>MgSO</t>
    </r>
    <r>
      <rPr>
        <vertAlign val="subscript"/>
        <sz val="10"/>
        <rFont val="Arial"/>
        <family val="2"/>
      </rPr>
      <t>4</t>
    </r>
  </si>
  <si>
    <r>
      <t>NaHCO</t>
    </r>
    <r>
      <rPr>
        <vertAlign val="subscript"/>
        <sz val="10"/>
        <rFont val="Arial"/>
        <family val="2"/>
      </rPr>
      <t>3</t>
    </r>
  </si>
  <si>
    <t>Ca:</t>
  </si>
  <si>
    <t>Mg:</t>
  </si>
  <si>
    <t>Na:</t>
  </si>
  <si>
    <t>Cl:</t>
  </si>
  <si>
    <t>SO4:</t>
  </si>
  <si>
    <t>CaCO3:</t>
  </si>
  <si>
    <t>CaSO4:</t>
  </si>
  <si>
    <t>CaCl2:</t>
  </si>
  <si>
    <t>MgSO4:</t>
  </si>
  <si>
    <t>NaHCO3:</t>
  </si>
  <si>
    <t>This page can be used for copying and pasting</t>
  </si>
  <si>
    <t>50 - 150</t>
  </si>
  <si>
    <t>10 - 30</t>
  </si>
  <si>
    <t>0 - 150</t>
  </si>
  <si>
    <t>0 - 250</t>
  </si>
  <si>
    <t>50 - 350</t>
  </si>
  <si>
    <t>Starting Water (ppm):</t>
  </si>
  <si>
    <t>Mash / Sparge Vol (gal):</t>
  </si>
  <si>
    <t>Adjustments (grams) Mash / Boil Kettle:</t>
  </si>
  <si>
    <t>Mash Water / Total water (ppm):</t>
  </si>
  <si>
    <t>/</t>
  </si>
  <si>
    <t>ml:</t>
  </si>
  <si>
    <t>oz:</t>
  </si>
  <si>
    <t>% that is Distilled or RO:</t>
  </si>
  <si>
    <r>
      <t>CaCO</t>
    </r>
    <r>
      <rPr>
        <vertAlign val="subscript"/>
        <sz val="10"/>
        <color indexed="63"/>
        <rFont val="Arial"/>
        <family val="2"/>
      </rPr>
      <t>3</t>
    </r>
  </si>
  <si>
    <t>Lactic Acid (ml):</t>
  </si>
  <si>
    <t>Sauermalz (oz):</t>
  </si>
  <si>
    <t>Cl to SO4 Ratio:</t>
  </si>
  <si>
    <t>RA:</t>
  </si>
  <si>
    <t>Total Grain (lb):</t>
  </si>
  <si>
    <t>Alkalinity (CaCO3):</t>
  </si>
  <si>
    <t>RO or distilled %:</t>
  </si>
  <si>
    <t>Acidulated Malt</t>
  </si>
  <si>
    <t>5.4 - 5.6</t>
  </si>
  <si>
    <t>Crystal Malt</t>
  </si>
  <si>
    <r>
      <t>Ca(OH)</t>
    </r>
    <r>
      <rPr>
        <vertAlign val="subscript"/>
        <sz val="10"/>
        <rFont val="Arial"/>
        <family val="2"/>
      </rPr>
      <t>2</t>
    </r>
  </si>
  <si>
    <t>(room temp)</t>
  </si>
  <si>
    <t>Estimated pH:</t>
  </si>
  <si>
    <t>Volume (liters):</t>
  </si>
  <si>
    <t>(kg)</t>
  </si>
  <si>
    <t>(lbs):</t>
  </si>
  <si>
    <t>Adım 1: Kullanılacak Suyun Profili</t>
  </si>
  <si>
    <t>A. Profil</t>
  </si>
  <si>
    <t>Başlangıç suyu Profili:</t>
  </si>
  <si>
    <t>Kalsiyum</t>
  </si>
  <si>
    <t>Magnesyum</t>
  </si>
  <si>
    <t>Sodyum</t>
  </si>
  <si>
    <t>Klorür</t>
  </si>
  <si>
    <t>Sülfat</t>
  </si>
  <si>
    <r>
      <t xml:space="preserve">     Bikarbonat (HCO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ppm)</t>
    </r>
  </si>
  <si>
    <r>
      <t xml:space="preserve">     Sertlik (CaCO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ppm)</t>
    </r>
  </si>
  <si>
    <t>B. Hacim</t>
  </si>
  <si>
    <t>Mayşe Suyu</t>
  </si>
  <si>
    <t>Yağmurlama Suyu</t>
  </si>
  <si>
    <t>(gallon):</t>
  </si>
  <si>
    <t>Adım 2: Tahıl Bilgisini Girin</t>
  </si>
  <si>
    <t xml:space="preserve">- Tahıl Seçin - </t>
  </si>
  <si>
    <t>2-Sıralı</t>
  </si>
  <si>
    <t>6-sıralı</t>
  </si>
  <si>
    <t>Maris Otter</t>
  </si>
  <si>
    <t>Münih</t>
  </si>
  <si>
    <t>Pilsner</t>
  </si>
  <si>
    <t>Buğday</t>
  </si>
  <si>
    <t>Viyana</t>
  </si>
  <si>
    <t>Diğer</t>
  </si>
  <si>
    <t>Kavrulmuş</t>
  </si>
  <si>
    <t>Tahıl cinsini</t>
  </si>
  <si>
    <t>seçin</t>
  </si>
  <si>
    <t>Ağırlık</t>
  </si>
  <si>
    <t>Renk (°L)</t>
  </si>
  <si>
    <t>(Sadece Crystal Malt)</t>
  </si>
  <si>
    <t>Toplam tahıl ağırlığı  (kg):</t>
  </si>
  <si>
    <t>Mayşe yoğunluğu</t>
  </si>
  <si>
    <t>Mayşe pH</t>
  </si>
  <si>
    <t>(tablodan)</t>
  </si>
  <si>
    <t>tahıl cinsi</t>
  </si>
  <si>
    <t>Yukarıdaki değerler mayşe PH değerini bulmak için kullanılacaktır değerler değişikse revize edebilirsiniz.</t>
  </si>
  <si>
    <t>sudaki PH</t>
  </si>
  <si>
    <r>
      <t>Crystal Malt:</t>
    </r>
    <r>
      <rPr>
        <i/>
        <sz val="10"/>
        <color indexed="63"/>
        <rFont val="Arial"/>
        <family val="2"/>
      </rPr>
      <t xml:space="preserve">
Caramel malt, Cara Munich,
Cara Aroma, v.b. 
</t>
    </r>
    <r>
      <rPr>
        <b/>
        <i/>
        <sz val="10"/>
        <color indexed="63"/>
        <rFont val="Arial"/>
        <family val="2"/>
        <charset val="162"/>
      </rPr>
      <t>Kavrulmuş Malt:</t>
    </r>
    <r>
      <rPr>
        <i/>
        <sz val="10"/>
        <color indexed="63"/>
        <rFont val="Arial"/>
        <family val="2"/>
      </rPr>
      <t xml:space="preserve">
Roasted Barley, Black Patent,
Carafa, v.b.
</t>
    </r>
    <r>
      <rPr>
        <b/>
        <i/>
        <sz val="10"/>
        <color indexed="63"/>
        <rFont val="Arial"/>
        <family val="2"/>
      </rPr>
      <t xml:space="preserve">Acidulated Malt:
</t>
    </r>
    <r>
      <rPr>
        <i/>
        <sz val="10"/>
        <color indexed="63"/>
        <rFont val="Arial"/>
        <family val="2"/>
        <charset val="162"/>
      </rPr>
      <t xml:space="preserve">Adım </t>
    </r>
    <r>
      <rPr>
        <i/>
        <sz val="10"/>
        <color indexed="63"/>
        <rFont val="Arial"/>
        <family val="2"/>
      </rPr>
      <t>4a bölümünde girilecek.</t>
    </r>
  </si>
  <si>
    <t>Adım 3: Mayşe pH Değeri Genel Bakış</t>
  </si>
  <si>
    <r>
      <t>Effektif sertlik
(CaCO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ppm)</t>
    </r>
  </si>
  <si>
    <t>teorik ve efektif sertlik farkı</t>
  </si>
  <si>
    <t>Oda sıcaklığında Mayşe pH değeri</t>
  </si>
  <si>
    <t>Oda sıcaklığında istenen pH değeri</t>
  </si>
  <si>
    <t>Not: pH metre ile ölçüm yapıyorsanız değerin sabitlenmesi 15 dakikayı bulabilir</t>
  </si>
  <si>
    <t>Optimum pH değeri bira yapımcıları arasında değişik değişik değerlerde olabilir kendi araştırmanız sonuçlarını buraya yazabilirsiniz.</t>
  </si>
  <si>
    <t>hesaplanacak</t>
  </si>
  <si>
    <t>asit içeriği:</t>
  </si>
  <si>
    <t>2.0%. Alınmıştır  gerekiyorsa</t>
  </si>
  <si>
    <t xml:space="preserve">                 revize edebilirsiniz.</t>
  </si>
  <si>
    <t>Laktik Asit</t>
  </si>
  <si>
    <t>Alçıtaşı</t>
  </si>
  <si>
    <t>Magnezyumsülfat</t>
  </si>
  <si>
    <t>haşlamadan önce ekleyin</t>
  </si>
  <si>
    <t>Mayşeye yapılan ekl (grams):</t>
  </si>
  <si>
    <t>gram:</t>
  </si>
  <si>
    <t>Yağmurlamaya ek yapılsın mı?(e/h):</t>
  </si>
  <si>
    <t>Yağmurlama suyuna ek (grams):</t>
  </si>
  <si>
    <t>yağmurlama yapmadan önce yağmurlama sıvısına ekleyin</t>
  </si>
  <si>
    <t>Adım 4a: Mayşe pH değerini aşağı çekin (gerekiyorsa)</t>
  </si>
  <si>
    <t>Adım 4a: Mayşe pH değerini yukarı çekin (gerekiyorsa)</t>
  </si>
  <si>
    <t>Sönmüş Kireç</t>
  </si>
  <si>
    <t>Karbonat</t>
  </si>
  <si>
    <t>Kasliyum Hidroksit</t>
  </si>
  <si>
    <t>Adım 5: Hesaplanan Su Profili</t>
  </si>
  <si>
    <t>Klorür / Sülfat</t>
  </si>
  <si>
    <t>Oranı</t>
  </si>
  <si>
    <t>Mayşe suyu profili:</t>
  </si>
  <si>
    <t>Mayie+ Yağmurlama Suyu Profili:</t>
  </si>
  <si>
    <t>Plalmer2ın önerdiği oranlar:</t>
  </si>
  <si>
    <t>Bu önerilen değerler değişkedir kendinz bir sonuca ulaştıysanız,kendi değerinizi yazabilirsiniz.</t>
  </si>
  <si>
    <t>EZ Water Calculator 3.0 - Metrik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</si>
</sst>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%"/>
  </numFmts>
  <fonts count="3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color indexed="23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u/>
      <sz val="10"/>
      <name val="Arial"/>
      <family val="2"/>
    </font>
    <font>
      <vertAlign val="subscript"/>
      <sz val="10"/>
      <name val="Arial"/>
      <family val="2"/>
    </font>
    <font>
      <sz val="10"/>
      <color indexed="40"/>
      <name val="Arial"/>
      <family val="2"/>
    </font>
    <font>
      <i/>
      <sz val="10"/>
      <name val="Arial"/>
      <family val="2"/>
    </font>
    <font>
      <b/>
      <i/>
      <sz val="10"/>
      <color indexed="17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"/>
      <name val="Arial"/>
      <family val="2"/>
    </font>
    <font>
      <sz val="1"/>
      <color indexed="48"/>
      <name val="Arial"/>
      <family val="2"/>
    </font>
    <font>
      <b/>
      <sz val="11"/>
      <name val="Arial"/>
      <family val="2"/>
    </font>
    <font>
      <i/>
      <sz val="10"/>
      <color indexed="63"/>
      <name val="Arial"/>
      <family val="2"/>
    </font>
    <font>
      <sz val="10"/>
      <color indexed="63"/>
      <name val="Arial"/>
      <family val="2"/>
    </font>
    <font>
      <vertAlign val="subscript"/>
      <sz val="10"/>
      <color indexed="63"/>
      <name val="Arial"/>
      <family val="2"/>
    </font>
    <font>
      <b/>
      <i/>
      <sz val="12"/>
      <color indexed="17"/>
      <name val="Arial"/>
      <family val="2"/>
    </font>
    <font>
      <u/>
      <sz val="8"/>
      <color indexed="12"/>
      <name val="Arial"/>
      <family val="2"/>
    </font>
    <font>
      <b/>
      <i/>
      <sz val="10"/>
      <color indexed="63"/>
      <name val="Arial"/>
      <family val="2"/>
    </font>
    <font>
      <b/>
      <sz val="20"/>
      <name val="Arial"/>
      <family val="2"/>
    </font>
    <font>
      <sz val="10"/>
      <color indexed="47"/>
      <name val="Arial"/>
      <family val="2"/>
    </font>
    <font>
      <i/>
      <sz val="10"/>
      <color indexed="62"/>
      <name val="Arial"/>
      <family val="2"/>
    </font>
    <font>
      <b/>
      <sz val="16"/>
      <name val="Arial"/>
      <family val="2"/>
    </font>
    <font>
      <b/>
      <i/>
      <sz val="10"/>
      <color indexed="62"/>
      <name val="Arial"/>
      <family val="2"/>
    </font>
    <font>
      <sz val="10"/>
      <name val="Arial"/>
      <family val="2"/>
      <charset val="162"/>
    </font>
    <font>
      <b/>
      <i/>
      <sz val="10"/>
      <color indexed="63"/>
      <name val="Arial"/>
      <family val="2"/>
      <charset val="162"/>
    </font>
    <font>
      <i/>
      <sz val="10"/>
      <color indexed="63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medium">
        <color indexed="64"/>
      </top>
      <bottom style="thin">
        <color indexed="55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 style="thin">
        <color indexed="2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0" borderId="7" xfId="0" applyFill="1" applyBorder="1" applyAlignment="1">
      <alignment horizontal="center" vertical="center"/>
    </xf>
    <xf numFmtId="9" fontId="0" fillId="0" borderId="7" xfId="2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/>
    </xf>
    <xf numFmtId="0" fontId="3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10" fillId="2" borderId="8" xfId="0" applyFont="1" applyFill="1" applyBorder="1" applyAlignment="1" applyProtection="1">
      <alignment horizontal="center"/>
      <protection hidden="1"/>
    </xf>
    <xf numFmtId="0" fontId="7" fillId="0" borderId="7" xfId="0" applyFont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1" applyAlignment="1" applyProtection="1">
      <alignment horizontal="left"/>
    </xf>
    <xf numFmtId="0" fontId="14" fillId="0" borderId="7" xfId="2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indent="1"/>
    </xf>
    <xf numFmtId="0" fontId="18" fillId="2" borderId="0" xfId="0" applyFont="1" applyFill="1" applyBorder="1" applyAlignment="1">
      <alignment vertical="top" wrapText="1"/>
    </xf>
    <xf numFmtId="0" fontId="18" fillId="2" borderId="5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2" fillId="0" borderId="0" xfId="1" applyFont="1" applyAlignment="1" applyProtection="1">
      <alignment horizontal="left" vertical="top" wrapText="1"/>
    </xf>
    <xf numFmtId="0" fontId="0" fillId="2" borderId="0" xfId="0" applyFill="1" applyBorder="1"/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18" fillId="2" borderId="9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 indent="1"/>
    </xf>
    <xf numFmtId="0" fontId="1" fillId="2" borderId="5" xfId="0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12" fillId="2" borderId="12" xfId="0" applyNumberFormat="1" applyFont="1" applyFill="1" applyBorder="1" applyAlignment="1">
      <alignment horizontal="center" vertical="center"/>
    </xf>
    <xf numFmtId="1" fontId="12" fillId="2" borderId="12" xfId="0" quotePrefix="1" applyNumberFormat="1" applyFont="1" applyFill="1" applyBorder="1" applyAlignment="1">
      <alignment horizontal="center" vertical="center"/>
    </xf>
    <xf numFmtId="1" fontId="12" fillId="2" borderId="13" xfId="0" applyNumberFormat="1" applyFont="1" applyFill="1" applyBorder="1" applyAlignment="1">
      <alignment horizontal="center" vertical="center"/>
    </xf>
    <xf numFmtId="0" fontId="6" fillId="0" borderId="0" xfId="1" applyAlignment="1" applyProtection="1"/>
    <xf numFmtId="0" fontId="0" fillId="3" borderId="2" xfId="0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18" fillId="3" borderId="8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8" fillId="3" borderId="5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indent="1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0" fontId="0" fillId="3" borderId="6" xfId="0" applyFill="1" applyBorder="1"/>
    <xf numFmtId="0" fontId="13" fillId="3" borderId="9" xfId="0" applyFont="1" applyFill="1" applyBorder="1" applyAlignment="1">
      <alignment horizontal="left" indent="1"/>
    </xf>
    <xf numFmtId="0" fontId="4" fillId="3" borderId="0" xfId="0" applyFont="1" applyFill="1" applyBorder="1" applyAlignment="1">
      <alignment vertical="center"/>
    </xf>
    <xf numFmtId="0" fontId="0" fillId="4" borderId="2" xfId="0" applyFill="1" applyBorder="1"/>
    <xf numFmtId="0" fontId="4" fillId="4" borderId="3" xfId="0" applyFont="1" applyFill="1" applyBorder="1" applyAlignment="1">
      <alignment vertical="center"/>
    </xf>
    <xf numFmtId="0" fontId="0" fillId="4" borderId="3" xfId="0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13" fillId="4" borderId="0" xfId="0" applyFont="1" applyFill="1" applyBorder="1" applyAlignment="1">
      <alignment horizontal="left" inden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right" vertical="center"/>
    </xf>
    <xf numFmtId="165" fontId="1" fillId="4" borderId="7" xfId="2" applyNumberFormat="1" applyFont="1" applyFill="1" applyBorder="1" applyAlignment="1">
      <alignment horizontal="center" vertical="center"/>
    </xf>
    <xf numFmtId="164" fontId="14" fillId="4" borderId="0" xfId="0" applyNumberFormat="1" applyFont="1" applyFill="1" applyBorder="1" applyAlignment="1">
      <alignment horizontal="right" vertical="center"/>
    </xf>
    <xf numFmtId="9" fontId="1" fillId="4" borderId="7" xfId="2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 vertical="center"/>
    </xf>
    <xf numFmtId="164" fontId="18" fillId="4" borderId="0" xfId="0" applyNumberFormat="1" applyFont="1" applyFill="1" applyBorder="1" applyAlignment="1">
      <alignment vertical="center" wrapText="1"/>
    </xf>
    <xf numFmtId="0" fontId="0" fillId="4" borderId="9" xfId="0" applyFill="1" applyBorder="1" applyAlignment="1">
      <alignment horizontal="center"/>
    </xf>
    <xf numFmtId="0" fontId="0" fillId="4" borderId="9" xfId="0" applyFill="1" applyBorder="1"/>
    <xf numFmtId="0" fontId="5" fillId="4" borderId="9" xfId="0" applyFont="1" applyFill="1" applyBorder="1" applyAlignment="1">
      <alignment horizontal="left" vertical="center"/>
    </xf>
    <xf numFmtId="0" fontId="0" fillId="4" borderId="14" xfId="0" applyFill="1" applyBorder="1"/>
    <xf numFmtId="0" fontId="0" fillId="5" borderId="2" xfId="0" applyFill="1" applyBorder="1"/>
    <xf numFmtId="0" fontId="4" fillId="5" borderId="3" xfId="0" applyFont="1" applyFill="1" applyBorder="1" applyAlignment="1">
      <alignment vertical="center"/>
    </xf>
    <xf numFmtId="0" fontId="0" fillId="5" borderId="4" xfId="0" applyFill="1" applyBorder="1"/>
    <xf numFmtId="0" fontId="0" fillId="5" borderId="0" xfId="0" applyFill="1" applyBorder="1" applyAlignment="1">
      <alignment horizontal="center"/>
    </xf>
    <xf numFmtId="0" fontId="11" fillId="5" borderId="0" xfId="0" applyFont="1" applyFill="1" applyBorder="1" applyAlignment="1">
      <alignment horizontal="right" vertical="center"/>
    </xf>
    <xf numFmtId="0" fontId="0" fillId="5" borderId="6" xfId="0" applyFill="1" applyBorder="1"/>
    <xf numFmtId="0" fontId="11" fillId="5" borderId="3" xfId="0" applyFont="1" applyFill="1" applyBorder="1" applyAlignment="1">
      <alignment horizontal="right" vertical="center"/>
    </xf>
    <xf numFmtId="0" fontId="11" fillId="5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left" indent="1"/>
    </xf>
    <xf numFmtId="0" fontId="1" fillId="5" borderId="0" xfId="0" applyFont="1" applyFill="1" applyBorder="1" applyAlignment="1">
      <alignment horizontal="right" vertical="center" wrapText="1"/>
    </xf>
    <xf numFmtId="1" fontId="14" fillId="5" borderId="15" xfId="0" applyNumberFormat="1" applyFont="1" applyFill="1" applyBorder="1" applyAlignment="1">
      <alignment horizontal="center" vertical="center"/>
    </xf>
    <xf numFmtId="1" fontId="14" fillId="5" borderId="16" xfId="0" applyNumberFormat="1" applyFont="1" applyFill="1" applyBorder="1" applyAlignment="1">
      <alignment horizontal="center" vertical="center"/>
    </xf>
    <xf numFmtId="2" fontId="24" fillId="5" borderId="17" xfId="0" applyNumberFormat="1" applyFont="1" applyFill="1" applyBorder="1" applyAlignment="1">
      <alignment horizontal="center" vertical="center"/>
    </xf>
    <xf numFmtId="1" fontId="21" fillId="5" borderId="18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vertical="top" wrapText="1"/>
    </xf>
    <xf numFmtId="0" fontId="18" fillId="3" borderId="5" xfId="0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vertical="top" wrapText="1"/>
    </xf>
    <xf numFmtId="0" fontId="18" fillId="3" borderId="9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 wrapText="1"/>
    </xf>
    <xf numFmtId="0" fontId="26" fillId="3" borderId="3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right" vertical="center"/>
    </xf>
    <xf numFmtId="0" fontId="18" fillId="5" borderId="9" xfId="0" applyFont="1" applyFill="1" applyBorder="1" applyAlignment="1">
      <alignment vertical="center" wrapText="1"/>
    </xf>
    <xf numFmtId="164" fontId="11" fillId="4" borderId="0" xfId="0" applyNumberFormat="1" applyFont="1" applyFill="1" applyBorder="1" applyAlignment="1">
      <alignment vertical="top" wrapText="1"/>
    </xf>
    <xf numFmtId="164" fontId="11" fillId="4" borderId="9" xfId="0" applyNumberFormat="1" applyFont="1" applyFill="1" applyBorder="1" applyAlignment="1">
      <alignment vertical="top" wrapText="1"/>
    </xf>
    <xf numFmtId="164" fontId="11" fillId="4" borderId="5" xfId="0" applyNumberFormat="1" applyFont="1" applyFill="1" applyBorder="1" applyAlignment="1">
      <alignment vertical="top" wrapText="1"/>
    </xf>
    <xf numFmtId="164" fontId="11" fillId="4" borderId="14" xfId="0" applyNumberFormat="1" applyFont="1" applyFill="1" applyBorder="1" applyAlignment="1">
      <alignment vertical="top" wrapText="1"/>
    </xf>
    <xf numFmtId="164" fontId="11" fillId="4" borderId="0" xfId="0" applyNumberFormat="1" applyFont="1" applyFill="1" applyBorder="1" applyAlignment="1">
      <alignment horizontal="left" vertical="center" indent="3"/>
    </xf>
    <xf numFmtId="164" fontId="11" fillId="4" borderId="0" xfId="0" applyNumberFormat="1" applyFont="1" applyFill="1" applyBorder="1" applyAlignment="1">
      <alignment horizontal="left" vertical="center" indent="2"/>
    </xf>
    <xf numFmtId="166" fontId="11" fillId="4" borderId="0" xfId="0" applyNumberFormat="1" applyFont="1" applyFill="1" applyBorder="1" applyAlignment="1">
      <alignment horizontal="left" vertical="center"/>
    </xf>
    <xf numFmtId="0" fontId="18" fillId="5" borderId="9" xfId="0" applyFont="1" applyFill="1" applyBorder="1" applyAlignment="1">
      <alignment vertical="center"/>
    </xf>
    <xf numFmtId="0" fontId="25" fillId="3" borderId="19" xfId="0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 applyProtection="1">
      <alignment horizontal="center" vertical="center"/>
    </xf>
    <xf numFmtId="0" fontId="26" fillId="3" borderId="20" xfId="0" quotePrefix="1" applyFont="1" applyFill="1" applyBorder="1" applyAlignment="1">
      <alignment horizontal="left" vertical="center"/>
    </xf>
    <xf numFmtId="2" fontId="26" fillId="3" borderId="21" xfId="0" applyNumberFormat="1" applyFont="1" applyFill="1" applyBorder="1" applyAlignment="1">
      <alignment horizontal="center" vertical="center"/>
    </xf>
    <xf numFmtId="0" fontId="26" fillId="3" borderId="22" xfId="0" applyFont="1" applyFill="1" applyBorder="1" applyAlignment="1">
      <alignment horizontal="left" vertical="center"/>
    </xf>
    <xf numFmtId="2" fontId="26" fillId="3" borderId="23" xfId="0" applyNumberFormat="1" applyFont="1" applyFill="1" applyBorder="1" applyAlignment="1">
      <alignment horizontal="center" vertical="center"/>
    </xf>
    <xf numFmtId="0" fontId="26" fillId="3" borderId="24" xfId="0" applyFont="1" applyFill="1" applyBorder="1" applyAlignment="1">
      <alignment horizontal="left" vertical="center"/>
    </xf>
    <xf numFmtId="2" fontId="26" fillId="3" borderId="25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quotePrefix="1"/>
    <xf numFmtId="0" fontId="1" fillId="0" borderId="0" xfId="0" applyFont="1" applyAlignment="1">
      <alignment horizontal="left"/>
    </xf>
    <xf numFmtId="164" fontId="26" fillId="3" borderId="0" xfId="0" applyNumberFormat="1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left" indent="1"/>
    </xf>
    <xf numFmtId="0" fontId="13" fillId="3" borderId="0" xfId="0" applyFont="1" applyFill="1" applyBorder="1" applyAlignment="1">
      <alignment horizontal="center" vertical="center"/>
    </xf>
    <xf numFmtId="164" fontId="26" fillId="4" borderId="0" xfId="0" applyNumberFormat="1" applyFont="1" applyFill="1" applyBorder="1" applyAlignment="1">
      <alignment horizontal="right" vertical="center"/>
    </xf>
    <xf numFmtId="164" fontId="26" fillId="4" borderId="7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right" vertical="center"/>
    </xf>
    <xf numFmtId="2" fontId="26" fillId="2" borderId="7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indent="3"/>
    </xf>
    <xf numFmtId="0" fontId="11" fillId="4" borderId="0" xfId="0" applyFont="1" applyFill="1" applyBorder="1" applyAlignment="1">
      <alignment horizontal="left" vertical="center" indent="1"/>
    </xf>
    <xf numFmtId="164" fontId="11" fillId="4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Border="1" applyAlignment="1">
      <alignment vertical="top"/>
    </xf>
    <xf numFmtId="0" fontId="0" fillId="0" borderId="0" xfId="0" applyAlignment="1"/>
    <xf numFmtId="0" fontId="0" fillId="6" borderId="0" xfId="0" applyFill="1"/>
    <xf numFmtId="0" fontId="0" fillId="6" borderId="0" xfId="0" applyFill="1" applyBorder="1"/>
    <xf numFmtId="0" fontId="18" fillId="6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/>
    </xf>
    <xf numFmtId="0" fontId="11" fillId="0" borderId="0" xfId="0" applyFont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29" fillId="3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6" fillId="0" borderId="0" xfId="1" applyFont="1" applyAlignment="1" applyProtection="1"/>
    <xf numFmtId="0" fontId="23" fillId="3" borderId="26" xfId="0" applyFont="1" applyFill="1" applyBorder="1" applyAlignment="1">
      <alignment horizontal="left" vertical="top" wrapText="1"/>
    </xf>
    <xf numFmtId="0" fontId="18" fillId="5" borderId="0" xfId="0" applyFont="1" applyFill="1" applyBorder="1" applyAlignment="1">
      <alignment horizontal="left" vertical="top" wrapText="1" indent="3"/>
    </xf>
    <xf numFmtId="0" fontId="0" fillId="0" borderId="0" xfId="0" applyAlignment="1">
      <alignment horizontal="left" wrapText="1" indent="3"/>
    </xf>
    <xf numFmtId="0" fontId="0" fillId="0" borderId="5" xfId="0" applyBorder="1" applyAlignment="1">
      <alignment horizontal="left" wrapText="1" indent="3"/>
    </xf>
    <xf numFmtId="0" fontId="0" fillId="0" borderId="9" xfId="0" applyBorder="1" applyAlignment="1">
      <alignment horizontal="left" wrapText="1" indent="3"/>
    </xf>
    <xf numFmtId="0" fontId="0" fillId="0" borderId="14" xfId="0" applyBorder="1" applyAlignment="1">
      <alignment horizontal="left" wrapText="1" indent="3"/>
    </xf>
    <xf numFmtId="0" fontId="26" fillId="3" borderId="0" xfId="0" applyFont="1" applyFill="1" applyAlignment="1">
      <alignment horizontal="left" vertical="center" wrapText="1" indent="4"/>
    </xf>
    <xf numFmtId="0" fontId="26" fillId="0" borderId="0" xfId="0" applyFont="1" applyAlignment="1">
      <alignment horizontal="left" vertical="center" wrapText="1" indent="4"/>
    </xf>
    <xf numFmtId="0" fontId="26" fillId="0" borderId="5" xfId="0" applyFont="1" applyBorder="1" applyAlignment="1">
      <alignment horizontal="left" vertical="center" wrapText="1" indent="4"/>
    </xf>
    <xf numFmtId="0" fontId="26" fillId="0" borderId="9" xfId="0" applyFont="1" applyBorder="1" applyAlignment="1">
      <alignment horizontal="left" vertical="center" wrapText="1" indent="4"/>
    </xf>
    <xf numFmtId="0" fontId="26" fillId="0" borderId="14" xfId="0" applyFont="1" applyBorder="1" applyAlignment="1">
      <alignment horizontal="left" vertical="center" wrapText="1" indent="4"/>
    </xf>
    <xf numFmtId="0" fontId="18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164" fontId="18" fillId="4" borderId="3" xfId="0" applyNumberFormat="1" applyFont="1" applyFill="1" applyBorder="1" applyAlignment="1">
      <alignment horizontal="left" vertical="center" wrapText="1"/>
    </xf>
    <xf numFmtId="164" fontId="18" fillId="4" borderId="8" xfId="0" applyNumberFormat="1" applyFont="1" applyFill="1" applyBorder="1" applyAlignment="1">
      <alignment horizontal="left" vertical="center" wrapText="1"/>
    </xf>
    <xf numFmtId="164" fontId="18" fillId="4" borderId="0" xfId="0" applyNumberFormat="1" applyFont="1" applyFill="1" applyBorder="1" applyAlignment="1">
      <alignment horizontal="left" vertical="center" wrapText="1"/>
    </xf>
    <xf numFmtId="164" fontId="18" fillId="4" borderId="5" xfId="0" applyNumberFormat="1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 indent="10"/>
    </xf>
    <xf numFmtId="0" fontId="18" fillId="2" borderId="5" xfId="0" applyFont="1" applyFill="1" applyBorder="1" applyAlignment="1">
      <alignment horizontal="left" vertical="center" wrapText="1" indent="10"/>
    </xf>
    <xf numFmtId="0" fontId="11" fillId="2" borderId="27" xfId="0" applyFont="1" applyFill="1" applyBorder="1" applyAlignment="1">
      <alignment horizontal="center" vertical="center"/>
    </xf>
    <xf numFmtId="0" fontId="0" fillId="0" borderId="28" xfId="0" applyBorder="1"/>
    <xf numFmtId="2" fontId="14" fillId="2" borderId="29" xfId="0" applyNumberFormat="1" applyFont="1" applyFill="1" applyBorder="1" applyAlignment="1">
      <alignment horizontal="center" vertical="center"/>
    </xf>
    <xf numFmtId="0" fontId="0" fillId="0" borderId="30" xfId="0" applyBorder="1"/>
    <xf numFmtId="0" fontId="29" fillId="5" borderId="0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6" fillId="0" borderId="0" xfId="1" applyFont="1" applyAlignment="1" applyProtection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1" fillId="6" borderId="0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6" fillId="2" borderId="5" xfId="0" applyFont="1" applyFill="1" applyBorder="1" applyAlignment="1">
      <alignment horizontal="center" vertical="center"/>
    </xf>
    <xf numFmtId="2" fontId="2" fillId="2" borderId="31" xfId="0" applyNumberFormat="1" applyFont="1" applyFill="1" applyBorder="1" applyAlignment="1">
      <alignment horizontal="center" vertical="center"/>
    </xf>
    <xf numFmtId="0" fontId="0" fillId="0" borderId="32" xfId="0" applyBorder="1"/>
    <xf numFmtId="0" fontId="1" fillId="5" borderId="0" xfId="0" applyFont="1" applyFill="1" applyBorder="1" applyAlignment="1">
      <alignment horizontal="center" wrapText="1"/>
    </xf>
    <xf numFmtId="0" fontId="1" fillId="5" borderId="33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left" vertical="top" wrapText="1"/>
    </xf>
    <xf numFmtId="0" fontId="0" fillId="2" borderId="34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17" fillId="5" borderId="35" xfId="0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 wrapText="1"/>
    </xf>
    <xf numFmtId="0" fontId="11" fillId="5" borderId="34" xfId="0" applyFont="1" applyFill="1" applyBorder="1" applyAlignment="1">
      <alignment horizontal="center" wrapText="1"/>
    </xf>
    <xf numFmtId="0" fontId="18" fillId="5" borderId="3" xfId="0" applyFont="1" applyFill="1" applyBorder="1" applyAlignment="1">
      <alignment horizontal="left" vertical="top" wrapText="1" indent="3"/>
    </xf>
    <xf numFmtId="0" fontId="18" fillId="5" borderId="8" xfId="0" applyFont="1" applyFill="1" applyBorder="1" applyAlignment="1">
      <alignment horizontal="left" vertical="top" wrapText="1" indent="3"/>
    </xf>
    <xf numFmtId="0" fontId="18" fillId="5" borderId="5" xfId="0" applyFont="1" applyFill="1" applyBorder="1" applyAlignment="1">
      <alignment horizontal="left" vertical="top" wrapText="1" indent="3"/>
    </xf>
  </cellXfs>
  <cellStyles count="3">
    <cellStyle name="Köprü" xfId="1" builtinId="8"/>
    <cellStyle name="Normal" xfId="0" builtinId="0"/>
    <cellStyle name="Yüzde" xfId="2" builtinId="5"/>
  </cellStyles>
  <dxfs count="7">
    <dxf>
      <font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E7E6D1"/>
      <rgbColor rgb="0099CCFF"/>
      <rgbColor rgb="00F5F3EF"/>
      <rgbColor rgb="00C7E3F5"/>
      <rgbColor rgb="00C3BAA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AEAEA"/>
      <rgbColor rgb="004D4D4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26" Type="http://schemas.openxmlformats.org/officeDocument/2006/relationships/customXml" Target="../customXml/item20.xml"/><Relationship Id="rId3" Type="http://schemas.openxmlformats.org/officeDocument/2006/relationships/theme" Target="theme/theme1.xml"/><Relationship Id="rId21" Type="http://schemas.openxmlformats.org/officeDocument/2006/relationships/customXml" Target="../customXml/item15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5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0.xml"/><Relationship Id="rId20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24" Type="http://schemas.openxmlformats.org/officeDocument/2006/relationships/customXml" Target="../customXml/item18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9.xml"/><Relationship Id="rId23" Type="http://schemas.openxmlformats.org/officeDocument/2006/relationships/customXml" Target="../customXml/item17.xml"/><Relationship Id="rId28" Type="http://schemas.openxmlformats.org/officeDocument/2006/relationships/customXml" Target="../customXml/item22.xml"/><Relationship Id="rId10" Type="http://schemas.openxmlformats.org/officeDocument/2006/relationships/customXml" Target="../customXml/item4.xml"/><Relationship Id="rId19" Type="http://schemas.openxmlformats.org/officeDocument/2006/relationships/customXml" Target="../customXml/item13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Relationship Id="rId27" Type="http://schemas.openxmlformats.org/officeDocument/2006/relationships/customXml" Target="../customXml/item21.xml"/></Relationships>
</file>

<file path=xl/ctrlProps/ctrlProp1.xml><?xml version="1.0" encoding="utf-8"?>
<formControlPr xmlns="http://schemas.microsoft.com/office/spreadsheetml/2009/9/main" objectType="Radio" firstButton="1" fmlaLink="$K$3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CheckBox" checked="Checked" fmlaLink="$F$45" lockText="1" noThreeD="1"/>
</file>

<file path=xl/ctrlProps/ctrlProp4.xml><?xml version="1.0" encoding="utf-8"?>
<formControlPr xmlns="http://schemas.microsoft.com/office/spreadsheetml/2009/9/main" objectType="CheckBox" checked="Checked" fmlaLink="$D$38" lockText="1" noThreeD="1"/>
</file>

<file path=xl/ctrlProps/ctrlProp5.xml><?xml version="1.0" encoding="utf-8"?>
<formControlPr xmlns="http://schemas.microsoft.com/office/spreadsheetml/2009/9/main" objectType="CheckBox" checked="Checked" fmlaLink="$E$38" lockText="1" noThreeD="1"/>
</file>

<file path=xl/ctrlProps/ctrlProp6.xml><?xml version="1.0" encoding="utf-8"?>
<formControlPr xmlns="http://schemas.microsoft.com/office/spreadsheetml/2009/9/main" objectType="CheckBox" checked="Checked" fmlaLink="$F$38" lockText="1" noThreeD="1"/>
</file>

<file path=xl/ctrlProps/ctrlProp7.xml><?xml version="1.0" encoding="utf-8"?>
<formControlPr xmlns="http://schemas.microsoft.com/office/spreadsheetml/2009/9/main" objectType="CheckBox" checked="Checked" fmlaLink="$E$45" lockText="1" noThreeD="1"/>
</file>

<file path=xl/ctrlProps/ctrlProp8.xml><?xml version="1.0" encoding="utf-8"?>
<formControlPr xmlns="http://schemas.microsoft.com/office/spreadsheetml/2009/9/main" objectType="Drop" dropLines="12" dropStyle="combo" dx="22" fmlaLink="D15" fmlaRange="$I$13:$I$23" noThreeD="1" sel="1" val="0"/>
</file>

<file path=xl/ctrlProps/ctrlProp9.xml><?xml version="1.0" encoding="utf-8"?>
<formControlPr xmlns="http://schemas.microsoft.com/office/spreadsheetml/2009/9/main" objectType="Drop" dropLines="12" dropStyle="combo" dx="22" fmlaLink="D16" fmlaRange="$I$13:$I$23" noThreeD="1" sel="1" val="0"/>
</file>

<file path=xl/ctrlProps/ctrlProp10.xml><?xml version="1.0" encoding="utf-8"?>
<formControlPr xmlns="http://schemas.microsoft.com/office/spreadsheetml/2009/9/main" objectType="Drop" dropLines="12" dropStyle="combo" dx="22" fmlaLink="D17" fmlaRange="$I$13:$I$23" noThreeD="1" sel="1" val="0"/>
</file>

<file path=xl/ctrlProps/ctrlProp11.xml><?xml version="1.0" encoding="utf-8"?>
<formControlPr xmlns="http://schemas.microsoft.com/office/spreadsheetml/2009/9/main" objectType="Drop" dropLines="12" dropStyle="combo" dx="22" fmlaLink="D18" fmlaRange="$I$13:$I$23" noThreeD="1" sel="1" val="0"/>
</file>

<file path=xl/ctrlProps/ctrlProp12.xml><?xml version="1.0" encoding="utf-8"?>
<formControlPr xmlns="http://schemas.microsoft.com/office/spreadsheetml/2009/9/main" objectType="Drop" dropLines="12" dropStyle="combo" dx="22" fmlaLink="D22" fmlaRange="$I$13:$I$23" noThreeD="1" sel="1" val="0"/>
</file>

<file path=xl/ctrlProps/ctrlProp13.xml><?xml version="1.0" encoding="utf-8"?>
<formControlPr xmlns="http://schemas.microsoft.com/office/spreadsheetml/2009/9/main" objectType="Drop" dropLines="12" dropStyle="combo" dx="22" fmlaLink="D19" fmlaRange="$I$13:$I$23" noThreeD="1" sel="1" val="0"/>
</file>

<file path=xl/ctrlProps/ctrlProp14.xml><?xml version="1.0" encoding="utf-8"?>
<formControlPr xmlns="http://schemas.microsoft.com/office/spreadsheetml/2009/9/main" objectType="Drop" dropLines="12" dropStyle="combo" dx="22" fmlaLink="D20" fmlaRange="$I$13:$I$23" noThreeD="1" sel="1" val="0"/>
</file>

<file path=xl/ctrlProps/ctrlProp15.xml><?xml version="1.0" encoding="utf-8"?>
<formControlPr xmlns="http://schemas.microsoft.com/office/spreadsheetml/2009/9/main" objectType="Drop" dropLines="12" dropStyle="combo" dx="22" fmlaLink="D21" fmlaRange="$I$13:$I$23" noThreeD="1" sel="1" val="0"/>
</file>

<file path=xl/ctrlProps/ctrlProp16.xml><?xml version="1.0" encoding="utf-8"?>
<formControlPr xmlns="http://schemas.microsoft.com/office/spreadsheetml/2009/9/main" objectType="CheckBox" checked="Checked" fmlaLink="$D$45" lockText="1" noThreeD="1"/>
</file>

<file path=xl/ctrlProps/ctrlProp17.xml><?xml version="1.0" encoding="utf-8"?>
<formControlPr xmlns="http://schemas.microsoft.com/office/spreadsheetml/2009/9/main" objectType="Drop" dropLines="12" dropStyle="combo" dx="22" fmlaLink="D23" fmlaRange="$I$13:$I$23" noThreeD="1" sel="1" val="0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962025</xdr:colOff>
          <xdr:row>2</xdr:row>
          <xdr:rowOff>0</xdr:rowOff>
        </xdr:from>
        <xdr:to>
          <xdr:col>8</xdr:col>
          <xdr:colOff>295275</xdr:colOff>
          <xdr:row>3</xdr:row>
          <xdr:rowOff>38100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962025</xdr:colOff>
          <xdr:row>2</xdr:row>
          <xdr:rowOff>161925</xdr:rowOff>
        </xdr:from>
        <xdr:to>
          <xdr:col>8</xdr:col>
          <xdr:colOff>295275</xdr:colOff>
          <xdr:row>4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44</xdr:row>
          <xdr:rowOff>0</xdr:rowOff>
        </xdr:from>
        <xdr:to>
          <xdr:col>5</xdr:col>
          <xdr:colOff>685800</xdr:colOff>
          <xdr:row>45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37</xdr:row>
          <xdr:rowOff>0</xdr:rowOff>
        </xdr:from>
        <xdr:to>
          <xdr:col>3</xdr:col>
          <xdr:colOff>685800</xdr:colOff>
          <xdr:row>38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37</xdr:row>
          <xdr:rowOff>0</xdr:rowOff>
        </xdr:from>
        <xdr:to>
          <xdr:col>4</xdr:col>
          <xdr:colOff>685800</xdr:colOff>
          <xdr:row>38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37</xdr:row>
          <xdr:rowOff>0</xdr:rowOff>
        </xdr:from>
        <xdr:to>
          <xdr:col>5</xdr:col>
          <xdr:colOff>685800</xdr:colOff>
          <xdr:row>38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44</xdr:row>
          <xdr:rowOff>0</xdr:rowOff>
        </xdr:from>
        <xdr:to>
          <xdr:col>4</xdr:col>
          <xdr:colOff>685800</xdr:colOff>
          <xdr:row>45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3</xdr:col>
          <xdr:colOff>971550</xdr:colOff>
          <xdr:row>14</xdr:row>
          <xdr:rowOff>209550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9525</xdr:rowOff>
        </xdr:from>
        <xdr:to>
          <xdr:col>3</xdr:col>
          <xdr:colOff>971550</xdr:colOff>
          <xdr:row>15</xdr:row>
          <xdr:rowOff>209550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3</xdr:col>
          <xdr:colOff>971550</xdr:colOff>
          <xdr:row>16</xdr:row>
          <xdr:rowOff>209550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9525</xdr:rowOff>
        </xdr:from>
        <xdr:to>
          <xdr:col>3</xdr:col>
          <xdr:colOff>971550</xdr:colOff>
          <xdr:row>17</xdr:row>
          <xdr:rowOff>209550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9525</xdr:rowOff>
        </xdr:from>
        <xdr:to>
          <xdr:col>3</xdr:col>
          <xdr:colOff>971550</xdr:colOff>
          <xdr:row>21</xdr:row>
          <xdr:rowOff>209550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9525</xdr:rowOff>
        </xdr:from>
        <xdr:to>
          <xdr:col>3</xdr:col>
          <xdr:colOff>971550</xdr:colOff>
          <xdr:row>18</xdr:row>
          <xdr:rowOff>209550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9525</xdr:rowOff>
        </xdr:from>
        <xdr:to>
          <xdr:col>3</xdr:col>
          <xdr:colOff>971550</xdr:colOff>
          <xdr:row>19</xdr:row>
          <xdr:rowOff>209550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9525</xdr:rowOff>
        </xdr:from>
        <xdr:to>
          <xdr:col>3</xdr:col>
          <xdr:colOff>971550</xdr:colOff>
          <xdr:row>20</xdr:row>
          <xdr:rowOff>209550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44</xdr:row>
          <xdr:rowOff>0</xdr:rowOff>
        </xdr:from>
        <xdr:to>
          <xdr:col>3</xdr:col>
          <xdr:colOff>685800</xdr:colOff>
          <xdr:row>45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9525</xdr:rowOff>
        </xdr:from>
        <xdr:to>
          <xdr:col>3</xdr:col>
          <xdr:colOff>971550</xdr:colOff>
          <xdr:row>22</xdr:row>
          <xdr:rowOff>209550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971550</xdr:colOff>
      <xdr:row>35</xdr:row>
      <xdr:rowOff>104775</xdr:rowOff>
    </xdr:from>
    <xdr:to>
      <xdr:col>8</xdr:col>
      <xdr:colOff>114300</xdr:colOff>
      <xdr:row>35</xdr:row>
      <xdr:rowOff>104775</xdr:rowOff>
    </xdr:to>
    <xdr:sp macro="" textlink="">
      <xdr:nvSpPr>
        <xdr:cNvPr id="1109" name="Line 49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 flipH="1" flipV="1">
          <a:off x="7105650" y="74961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35</xdr:row>
      <xdr:rowOff>104775</xdr:rowOff>
    </xdr:from>
    <xdr:to>
      <xdr:col>8</xdr:col>
      <xdr:colOff>114300</xdr:colOff>
      <xdr:row>37</xdr:row>
      <xdr:rowOff>123825</xdr:rowOff>
    </xdr:to>
    <xdr:sp macro="" textlink="">
      <xdr:nvSpPr>
        <xdr:cNvPr id="1110" name="Line 5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flipH="1" flipV="1">
          <a:off x="7229475" y="7496175"/>
          <a:ext cx="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31</xdr:row>
      <xdr:rowOff>180975</xdr:rowOff>
    </xdr:from>
    <xdr:to>
      <xdr:col>7</xdr:col>
      <xdr:colOff>333375</xdr:colOff>
      <xdr:row>31</xdr:row>
      <xdr:rowOff>180975</xdr:rowOff>
    </xdr:to>
    <xdr:sp macro="" textlink="">
      <xdr:nvSpPr>
        <xdr:cNvPr id="1111" name="Line 5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6484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962025</xdr:colOff>
      <xdr:row>52</xdr:row>
      <xdr:rowOff>190500</xdr:rowOff>
    </xdr:from>
    <xdr:to>
      <xdr:col>2</xdr:col>
      <xdr:colOff>962025</xdr:colOff>
      <xdr:row>53</xdr:row>
      <xdr:rowOff>95250</xdr:rowOff>
    </xdr:to>
    <xdr:sp macro="" textlink="">
      <xdr:nvSpPr>
        <xdr:cNvPr id="1112" name="Line 5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flipH="1" flipV="1">
          <a:off x="1190625" y="11125200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962025</xdr:colOff>
      <xdr:row>53</xdr:row>
      <xdr:rowOff>95250</xdr:rowOff>
    </xdr:from>
    <xdr:to>
      <xdr:col>2</xdr:col>
      <xdr:colOff>1133475</xdr:colOff>
      <xdr:row>53</xdr:row>
      <xdr:rowOff>95250</xdr:rowOff>
    </xdr:to>
    <xdr:sp macro="" textlink="">
      <xdr:nvSpPr>
        <xdr:cNvPr id="1113" name="Line 5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190625" y="11258550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847725</xdr:colOff>
      <xdr:row>27</xdr:row>
      <xdr:rowOff>85725</xdr:rowOff>
    </xdr:from>
    <xdr:to>
      <xdr:col>5</xdr:col>
      <xdr:colOff>971550</xdr:colOff>
      <xdr:row>28</xdr:row>
      <xdr:rowOff>28575</xdr:rowOff>
    </xdr:to>
    <xdr:sp macro="" textlink="">
      <xdr:nvSpPr>
        <xdr:cNvPr id="1114" name="Line 5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flipH="1">
          <a:off x="5019675" y="5800725"/>
          <a:ext cx="123825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971550</xdr:colOff>
      <xdr:row>27</xdr:row>
      <xdr:rowOff>85725</xdr:rowOff>
    </xdr:from>
    <xdr:to>
      <xdr:col>7</xdr:col>
      <xdr:colOff>333375</xdr:colOff>
      <xdr:row>27</xdr:row>
      <xdr:rowOff>85725</xdr:rowOff>
    </xdr:to>
    <xdr:sp macro="" textlink="">
      <xdr:nvSpPr>
        <xdr:cNvPr id="1115" name="Line 5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>
          <a:off x="5143500" y="5800725"/>
          <a:ext cx="1323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39</xdr:row>
      <xdr:rowOff>114300</xdr:rowOff>
    </xdr:from>
    <xdr:to>
      <xdr:col>2</xdr:col>
      <xdr:colOff>114300</xdr:colOff>
      <xdr:row>39</xdr:row>
      <xdr:rowOff>114300</xdr:rowOff>
    </xdr:to>
    <xdr:sp macro="" textlink="">
      <xdr:nvSpPr>
        <xdr:cNvPr id="1116" name="Line 6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>
          <a:off x="161925" y="83820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38</xdr:row>
      <xdr:rowOff>123825</xdr:rowOff>
    </xdr:from>
    <xdr:to>
      <xdr:col>2</xdr:col>
      <xdr:colOff>85725</xdr:colOff>
      <xdr:row>38</xdr:row>
      <xdr:rowOff>123825</xdr:rowOff>
    </xdr:to>
    <xdr:sp macro="" textlink="">
      <xdr:nvSpPr>
        <xdr:cNvPr id="1117" name="Line 6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61925" y="8162925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38</xdr:row>
      <xdr:rowOff>123825</xdr:rowOff>
    </xdr:from>
    <xdr:to>
      <xdr:col>1</xdr:col>
      <xdr:colOff>47625</xdr:colOff>
      <xdr:row>39</xdr:row>
      <xdr:rowOff>114300</xdr:rowOff>
    </xdr:to>
    <xdr:sp macro="" textlink="">
      <xdr:nvSpPr>
        <xdr:cNvPr id="1118" name="Line 6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flipV="1">
          <a:off x="161925" y="816292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35</xdr:row>
      <xdr:rowOff>114300</xdr:rowOff>
    </xdr:from>
    <xdr:to>
      <xdr:col>2</xdr:col>
      <xdr:colOff>323850</xdr:colOff>
      <xdr:row>35</xdr:row>
      <xdr:rowOff>114300</xdr:rowOff>
    </xdr:to>
    <xdr:sp macro="" textlink="">
      <xdr:nvSpPr>
        <xdr:cNvPr id="1119" name="Line 6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>
          <a:off x="257175" y="7505700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36</xdr:row>
      <xdr:rowOff>123825</xdr:rowOff>
    </xdr:from>
    <xdr:to>
      <xdr:col>2</xdr:col>
      <xdr:colOff>180975</xdr:colOff>
      <xdr:row>36</xdr:row>
      <xdr:rowOff>123825</xdr:rowOff>
    </xdr:to>
    <xdr:sp macro="" textlink="">
      <xdr:nvSpPr>
        <xdr:cNvPr id="1120" name="Line 6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>
          <a:off x="257175" y="7705725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35</xdr:row>
      <xdr:rowOff>114300</xdr:rowOff>
    </xdr:from>
    <xdr:to>
      <xdr:col>2</xdr:col>
      <xdr:colOff>28575</xdr:colOff>
      <xdr:row>36</xdr:row>
      <xdr:rowOff>123825</xdr:rowOff>
    </xdr:to>
    <xdr:sp macro="" textlink="">
      <xdr:nvSpPr>
        <xdr:cNvPr id="1121" name="Line 65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257175" y="750570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46</xdr:row>
      <xdr:rowOff>114300</xdr:rowOff>
    </xdr:from>
    <xdr:to>
      <xdr:col>2</xdr:col>
      <xdr:colOff>114300</xdr:colOff>
      <xdr:row>46</xdr:row>
      <xdr:rowOff>114300</xdr:rowOff>
    </xdr:to>
    <xdr:sp macro="" textlink="">
      <xdr:nvSpPr>
        <xdr:cNvPr id="1122" name="Line 66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>
          <a:off x="161925" y="98298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45</xdr:row>
      <xdr:rowOff>123825</xdr:rowOff>
    </xdr:from>
    <xdr:to>
      <xdr:col>2</xdr:col>
      <xdr:colOff>85725</xdr:colOff>
      <xdr:row>45</xdr:row>
      <xdr:rowOff>123825</xdr:rowOff>
    </xdr:to>
    <xdr:sp macro="" textlink="">
      <xdr:nvSpPr>
        <xdr:cNvPr id="1123" name="Line 67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>
          <a:off x="161925" y="9610725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45</xdr:row>
      <xdr:rowOff>123825</xdr:rowOff>
    </xdr:from>
    <xdr:to>
      <xdr:col>1</xdr:col>
      <xdr:colOff>47625</xdr:colOff>
      <xdr:row>46</xdr:row>
      <xdr:rowOff>114300</xdr:rowOff>
    </xdr:to>
    <xdr:sp macro="" textlink="">
      <xdr:nvSpPr>
        <xdr:cNvPr id="1124" name="Line 68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flipV="1">
          <a:off x="161925" y="961072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42</xdr:row>
      <xdr:rowOff>114300</xdr:rowOff>
    </xdr:from>
    <xdr:to>
      <xdr:col>2</xdr:col>
      <xdr:colOff>323850</xdr:colOff>
      <xdr:row>42</xdr:row>
      <xdr:rowOff>114300</xdr:rowOff>
    </xdr:to>
    <xdr:sp macro="" textlink="">
      <xdr:nvSpPr>
        <xdr:cNvPr id="1125" name="Line 69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257175" y="8953500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43</xdr:row>
      <xdr:rowOff>123825</xdr:rowOff>
    </xdr:from>
    <xdr:to>
      <xdr:col>2</xdr:col>
      <xdr:colOff>180975</xdr:colOff>
      <xdr:row>43</xdr:row>
      <xdr:rowOff>123825</xdr:rowOff>
    </xdr:to>
    <xdr:sp macro="" textlink="">
      <xdr:nvSpPr>
        <xdr:cNvPr id="1126" name="Line 7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>
          <a:off x="257175" y="9153525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42</xdr:row>
      <xdr:rowOff>114300</xdr:rowOff>
    </xdr:from>
    <xdr:to>
      <xdr:col>2</xdr:col>
      <xdr:colOff>28575</xdr:colOff>
      <xdr:row>43</xdr:row>
      <xdr:rowOff>123825</xdr:rowOff>
    </xdr:to>
    <xdr:sp macro="" textlink="">
      <xdr:nvSpPr>
        <xdr:cNvPr id="1127" name="Line 7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>
          <a:off x="257175" y="895350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37</xdr:row>
      <xdr:rowOff>123825</xdr:rowOff>
    </xdr:from>
    <xdr:to>
      <xdr:col>8</xdr:col>
      <xdr:colOff>209550</xdr:colOff>
      <xdr:row>37</xdr:row>
      <xdr:rowOff>123825</xdr:rowOff>
    </xdr:to>
    <xdr:sp macro="" textlink="">
      <xdr:nvSpPr>
        <xdr:cNvPr id="1128" name="Line 75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>
          <a:off x="7229475" y="793432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42</xdr:row>
      <xdr:rowOff>114300</xdr:rowOff>
    </xdr:from>
    <xdr:to>
      <xdr:col>2</xdr:col>
      <xdr:colOff>323850</xdr:colOff>
      <xdr:row>42</xdr:row>
      <xdr:rowOff>114300</xdr:rowOff>
    </xdr:to>
    <xdr:sp macro="" textlink="">
      <xdr:nvSpPr>
        <xdr:cNvPr id="41" name="Line 6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261657" y="7528112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42</xdr:row>
      <xdr:rowOff>114300</xdr:rowOff>
    </xdr:from>
    <xdr:to>
      <xdr:col>2</xdr:col>
      <xdr:colOff>28575</xdr:colOff>
      <xdr:row>43</xdr:row>
      <xdr:rowOff>123825</xdr:rowOff>
    </xdr:to>
    <xdr:sp macro="" textlink="">
      <xdr:nvSpPr>
        <xdr:cNvPr id="42" name="Line 6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261657" y="7528112"/>
          <a:ext cx="0" cy="19778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43</xdr:row>
      <xdr:rowOff>123825</xdr:rowOff>
    </xdr:from>
    <xdr:to>
      <xdr:col>2</xdr:col>
      <xdr:colOff>180975</xdr:colOff>
      <xdr:row>43</xdr:row>
      <xdr:rowOff>123825</xdr:rowOff>
    </xdr:to>
    <xdr:sp macro="" textlink="">
      <xdr:nvSpPr>
        <xdr:cNvPr id="43" name="Line 6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261657" y="7725896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42</xdr:row>
      <xdr:rowOff>114300</xdr:rowOff>
    </xdr:from>
    <xdr:to>
      <xdr:col>2</xdr:col>
      <xdr:colOff>28575</xdr:colOff>
      <xdr:row>43</xdr:row>
      <xdr:rowOff>123825</xdr:rowOff>
    </xdr:to>
    <xdr:sp macro="" textlink="">
      <xdr:nvSpPr>
        <xdr:cNvPr id="44" name="Line 6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261657" y="7528112"/>
          <a:ext cx="0" cy="19778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45</xdr:row>
      <xdr:rowOff>123825</xdr:rowOff>
    </xdr:from>
    <xdr:to>
      <xdr:col>2</xdr:col>
      <xdr:colOff>85725</xdr:colOff>
      <xdr:row>45</xdr:row>
      <xdr:rowOff>123825</xdr:rowOff>
    </xdr:to>
    <xdr:sp macro="" textlink="">
      <xdr:nvSpPr>
        <xdr:cNvPr id="45" name="Line 6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164166" y="8192060"/>
          <a:ext cx="15464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46</xdr:row>
      <xdr:rowOff>114300</xdr:rowOff>
    </xdr:from>
    <xdr:to>
      <xdr:col>2</xdr:col>
      <xdr:colOff>114300</xdr:colOff>
      <xdr:row>46</xdr:row>
      <xdr:rowOff>114300</xdr:rowOff>
    </xdr:to>
    <xdr:sp macro="" textlink="">
      <xdr:nvSpPr>
        <xdr:cNvPr id="46" name="Line 6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164166" y="8415618"/>
          <a:ext cx="18321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962025</xdr:colOff>
          <xdr:row>48</xdr:row>
          <xdr:rowOff>0</xdr:rowOff>
        </xdr:from>
        <xdr:to>
          <xdr:col>8</xdr:col>
          <xdr:colOff>295275</xdr:colOff>
          <xdr:row>49</xdr:row>
          <xdr:rowOff>38100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962025</xdr:colOff>
          <xdr:row>48</xdr:row>
          <xdr:rowOff>161925</xdr:rowOff>
        </xdr:from>
        <xdr:to>
          <xdr:col>8</xdr:col>
          <xdr:colOff>295275</xdr:colOff>
          <xdr:row>50</xdr:row>
          <xdr:rowOff>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5"/>
  <sheetViews>
    <sheetView showGridLines="0" tabSelected="1" topLeftCell="B1" zoomScale="85" workbookViewId="0">
      <selection activeCell="T15" sqref="T15"/>
    </sheetView>
  </sheetViews>
  <sheetFormatPr defaultRowHeight="12.75" x14ac:dyDescent="0.2"/>
  <cols>
    <col min="1" max="2" width="1.7109375" customWidth="1"/>
    <col min="3" max="3" width="29.7109375" style="1" customWidth="1"/>
    <col min="4" max="4" width="14.7109375" customWidth="1"/>
    <col min="5" max="5" width="16.140625" bestFit="1" customWidth="1"/>
    <col min="6" max="9" width="14.7109375" customWidth="1"/>
    <col min="10" max="10" width="14.85546875" customWidth="1"/>
    <col min="11" max="11" width="5.42578125" customWidth="1"/>
    <col min="12" max="12" width="9.5703125" customWidth="1"/>
    <col min="14" max="14" width="13.42578125" bestFit="1" customWidth="1"/>
  </cols>
  <sheetData>
    <row r="1" spans="2:12" ht="21" thickBot="1" x14ac:dyDescent="0.35">
      <c r="C1" s="202" t="s">
        <v>121</v>
      </c>
      <c r="D1" s="202"/>
      <c r="E1" s="202"/>
      <c r="F1" s="202"/>
      <c r="G1" s="202"/>
      <c r="H1" s="202"/>
      <c r="I1" s="202"/>
      <c r="J1" s="202"/>
      <c r="K1" s="202"/>
      <c r="L1" s="1"/>
    </row>
    <row r="2" spans="2:12" ht="15" customHeight="1" x14ac:dyDescent="0.2">
      <c r="B2" s="4"/>
      <c r="C2" s="42" t="s">
        <v>51</v>
      </c>
      <c r="D2" s="5"/>
      <c r="E2" s="5"/>
      <c r="F2" s="5"/>
      <c r="G2" s="5"/>
      <c r="H2" s="5"/>
      <c r="I2" s="5"/>
      <c r="J2" s="5"/>
      <c r="K2" s="23"/>
      <c r="L2" s="1"/>
    </row>
    <row r="3" spans="2:12" ht="15" customHeight="1" x14ac:dyDescent="0.3">
      <c r="B3" s="6"/>
      <c r="C3" s="43"/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205" t="s">
        <v>59</v>
      </c>
      <c r="J3" s="205"/>
      <c r="K3" s="206">
        <v>2</v>
      </c>
      <c r="L3" s="1"/>
    </row>
    <row r="4" spans="2:12" ht="15" customHeight="1" x14ac:dyDescent="0.3">
      <c r="B4" s="6"/>
      <c r="C4" s="30" t="s">
        <v>52</v>
      </c>
      <c r="D4" s="8" t="s">
        <v>0</v>
      </c>
      <c r="E4" s="8" t="s">
        <v>1</v>
      </c>
      <c r="F4" s="8" t="s">
        <v>2</v>
      </c>
      <c r="G4" s="8" t="s">
        <v>3</v>
      </c>
      <c r="H4" s="8" t="s">
        <v>5</v>
      </c>
      <c r="I4" s="203" t="s">
        <v>60</v>
      </c>
      <c r="J4" s="204"/>
      <c r="K4" s="206"/>
      <c r="L4" s="1"/>
    </row>
    <row r="5" spans="2:12" s="2" customFormat="1" ht="18" customHeight="1" x14ac:dyDescent="0.2">
      <c r="B5" s="9"/>
      <c r="C5" s="15" t="s">
        <v>53</v>
      </c>
      <c r="D5" s="24"/>
      <c r="E5" s="24"/>
      <c r="F5" s="24"/>
      <c r="G5" s="24"/>
      <c r="H5" s="24"/>
      <c r="I5" s="24"/>
      <c r="J5" s="22"/>
      <c r="K5" s="11"/>
    </row>
    <row r="6" spans="2:12" ht="15" customHeight="1" x14ac:dyDescent="0.2">
      <c r="B6" s="6"/>
      <c r="C6" s="16" t="s">
        <v>4</v>
      </c>
      <c r="D6" s="7"/>
      <c r="E6" s="18"/>
      <c r="F6" s="21"/>
      <c r="G6" s="21"/>
      <c r="H6" s="37"/>
      <c r="I6" s="37"/>
      <c r="J6" s="31"/>
      <c r="K6" s="32"/>
      <c r="L6" s="1"/>
    </row>
    <row r="7" spans="2:12" ht="15" customHeight="1" x14ac:dyDescent="0.2">
      <c r="B7" s="6"/>
      <c r="C7" s="30" t="s">
        <v>61</v>
      </c>
      <c r="D7" s="7" t="s">
        <v>62</v>
      </c>
      <c r="E7" s="7" t="s">
        <v>63</v>
      </c>
      <c r="F7" s="7"/>
      <c r="G7" s="10"/>
      <c r="H7" s="31"/>
      <c r="I7" s="211"/>
      <c r="J7" s="211"/>
      <c r="K7" s="212"/>
      <c r="L7" s="1"/>
    </row>
    <row r="8" spans="2:12" s="2" customFormat="1" ht="18" customHeight="1" x14ac:dyDescent="0.2">
      <c r="B8" s="9"/>
      <c r="C8" s="17" t="s">
        <v>48</v>
      </c>
      <c r="D8" s="13"/>
      <c r="E8" s="13"/>
      <c r="F8" s="10"/>
      <c r="G8" s="10"/>
      <c r="H8" s="31"/>
      <c r="I8" s="211"/>
      <c r="J8" s="211"/>
      <c r="K8" s="212"/>
    </row>
    <row r="9" spans="2:12" s="2" customFormat="1" ht="18" customHeight="1" x14ac:dyDescent="0.2">
      <c r="B9" s="9"/>
      <c r="C9" s="150" t="s">
        <v>64</v>
      </c>
      <c r="D9" s="151">
        <f>D8/3.785412</f>
        <v>0</v>
      </c>
      <c r="E9" s="151">
        <f>E8/3.785412</f>
        <v>0</v>
      </c>
      <c r="F9" s="10"/>
      <c r="G9" s="10"/>
      <c r="H9" s="31"/>
      <c r="I9" s="211"/>
      <c r="J9" s="211"/>
      <c r="K9" s="212"/>
    </row>
    <row r="10" spans="2:12" s="2" customFormat="1" ht="18" customHeight="1" x14ac:dyDescent="0.2">
      <c r="B10" s="9"/>
      <c r="C10" s="17" t="s">
        <v>33</v>
      </c>
      <c r="D10" s="14">
        <v>0</v>
      </c>
      <c r="E10" s="14">
        <v>0</v>
      </c>
      <c r="F10" s="10"/>
      <c r="G10" s="10"/>
      <c r="H10" s="31"/>
      <c r="I10" s="211"/>
      <c r="J10" s="211"/>
      <c r="K10" s="212"/>
    </row>
    <row r="11" spans="2:12" s="2" customFormat="1" ht="15" customHeight="1" thickBot="1" x14ac:dyDescent="0.25">
      <c r="B11" s="38"/>
      <c r="C11" s="39"/>
      <c r="D11" s="40"/>
      <c r="E11" s="40"/>
      <c r="F11" s="40"/>
      <c r="G11" s="40"/>
      <c r="H11" s="41"/>
      <c r="I11" s="213"/>
      <c r="J11" s="213"/>
      <c r="K11" s="214"/>
    </row>
    <row r="12" spans="2:12" s="2" customFormat="1" ht="15" customHeight="1" x14ac:dyDescent="0.2">
      <c r="B12" s="55"/>
      <c r="C12" s="56" t="s">
        <v>65</v>
      </c>
      <c r="D12" s="57"/>
      <c r="E12" s="57"/>
      <c r="F12" s="57"/>
      <c r="G12" s="122"/>
      <c r="H12" s="123"/>
      <c r="I12" s="123" t="s">
        <v>85</v>
      </c>
      <c r="J12" s="123" t="s">
        <v>87</v>
      </c>
      <c r="K12" s="58"/>
    </row>
    <row r="13" spans="2:12" s="2" customFormat="1" ht="15" customHeight="1" x14ac:dyDescent="0.2">
      <c r="B13" s="59"/>
      <c r="C13" s="69"/>
      <c r="D13" s="168" t="s">
        <v>76</v>
      </c>
      <c r="E13" s="168" t="s">
        <v>78</v>
      </c>
      <c r="F13" s="168" t="s">
        <v>79</v>
      </c>
      <c r="G13" s="123" t="s">
        <v>83</v>
      </c>
      <c r="H13" s="124">
        <v>1</v>
      </c>
      <c r="I13" s="136" t="s">
        <v>66</v>
      </c>
      <c r="J13" s="137"/>
      <c r="K13" s="117"/>
    </row>
    <row r="14" spans="2:12" s="2" customFormat="1" ht="15" customHeight="1" x14ac:dyDescent="0.2">
      <c r="B14" s="59"/>
      <c r="C14" s="118"/>
      <c r="D14" s="168" t="s">
        <v>77</v>
      </c>
      <c r="E14" s="60" t="s">
        <v>49</v>
      </c>
      <c r="F14" s="120" t="s">
        <v>80</v>
      </c>
      <c r="G14" s="123" t="s">
        <v>84</v>
      </c>
      <c r="H14" s="124">
        <v>2</v>
      </c>
      <c r="I14" s="138" t="s">
        <v>67</v>
      </c>
      <c r="J14" s="139">
        <v>5.7</v>
      </c>
      <c r="K14" s="61"/>
    </row>
    <row r="15" spans="2:12" s="2" customFormat="1" ht="18" customHeight="1" x14ac:dyDescent="0.2">
      <c r="B15" s="59"/>
      <c r="C15" s="171" t="s">
        <v>88</v>
      </c>
      <c r="D15" s="62">
        <v>1</v>
      </c>
      <c r="E15" s="13">
        <v>0</v>
      </c>
      <c r="F15" s="134">
        <v>0</v>
      </c>
      <c r="G15" s="135">
        <f>IF(D15=10,5.22-0.00504*F15,VLOOKUP(D15,H$13:J$23,3,FALSE))</f>
        <v>0</v>
      </c>
      <c r="H15" s="124">
        <v>3</v>
      </c>
      <c r="I15" s="138" t="s">
        <v>68</v>
      </c>
      <c r="J15" s="139">
        <v>5.79</v>
      </c>
      <c r="K15" s="61"/>
    </row>
    <row r="16" spans="2:12" s="2" customFormat="1" ht="18" customHeight="1" x14ac:dyDescent="0.2">
      <c r="B16" s="59"/>
      <c r="C16" s="171"/>
      <c r="D16" s="62">
        <v>1</v>
      </c>
      <c r="E16" s="13">
        <v>0</v>
      </c>
      <c r="F16" s="134">
        <v>0</v>
      </c>
      <c r="G16" s="135">
        <f t="shared" ref="G16:G23" si="0">IF(D16=10,5.22-0.00504*F16,VLOOKUP(D16,H$13:J$23,3,FALSE))</f>
        <v>0</v>
      </c>
      <c r="H16" s="124">
        <v>4</v>
      </c>
      <c r="I16" s="138" t="s">
        <v>69</v>
      </c>
      <c r="J16" s="139">
        <v>5.77</v>
      </c>
      <c r="K16" s="61"/>
    </row>
    <row r="17" spans="2:12" s="2" customFormat="1" ht="18" customHeight="1" x14ac:dyDescent="0.2">
      <c r="B17" s="59"/>
      <c r="C17" s="171"/>
      <c r="D17" s="62">
        <v>1</v>
      </c>
      <c r="E17" s="13">
        <v>0</v>
      </c>
      <c r="F17" s="134">
        <v>3</v>
      </c>
      <c r="G17" s="135">
        <f t="shared" si="0"/>
        <v>0</v>
      </c>
      <c r="H17" s="124">
        <v>5</v>
      </c>
      <c r="I17" s="138" t="s">
        <v>70</v>
      </c>
      <c r="J17" s="139">
        <v>5.43</v>
      </c>
      <c r="K17" s="61"/>
    </row>
    <row r="18" spans="2:12" s="2" customFormat="1" ht="18" customHeight="1" x14ac:dyDescent="0.2">
      <c r="B18" s="59"/>
      <c r="C18" s="171"/>
      <c r="D18" s="62">
        <v>1</v>
      </c>
      <c r="E18" s="13">
        <v>0</v>
      </c>
      <c r="F18" s="134">
        <v>0</v>
      </c>
      <c r="G18" s="135">
        <f t="shared" si="0"/>
        <v>0</v>
      </c>
      <c r="H18" s="124">
        <v>6</v>
      </c>
      <c r="I18" s="138" t="s">
        <v>71</v>
      </c>
      <c r="J18" s="139">
        <v>5.75</v>
      </c>
      <c r="K18" s="61"/>
    </row>
    <row r="19" spans="2:12" s="2" customFormat="1" ht="18" customHeight="1" x14ac:dyDescent="0.2">
      <c r="B19" s="59"/>
      <c r="C19" s="171"/>
      <c r="D19" s="62">
        <v>1</v>
      </c>
      <c r="E19" s="13">
        <v>0</v>
      </c>
      <c r="F19" s="134">
        <v>0</v>
      </c>
      <c r="G19" s="135">
        <f t="shared" si="0"/>
        <v>0</v>
      </c>
      <c r="H19" s="124">
        <v>7</v>
      </c>
      <c r="I19" s="138" t="s">
        <v>72</v>
      </c>
      <c r="J19" s="139">
        <v>6.04</v>
      </c>
      <c r="K19" s="61"/>
    </row>
    <row r="20" spans="2:12" s="2" customFormat="1" ht="18" customHeight="1" x14ac:dyDescent="0.2">
      <c r="B20" s="59"/>
      <c r="C20" s="171"/>
      <c r="D20" s="62">
        <v>1</v>
      </c>
      <c r="E20" s="13">
        <v>0</v>
      </c>
      <c r="F20" s="134">
        <v>0</v>
      </c>
      <c r="G20" s="135">
        <f t="shared" si="0"/>
        <v>0</v>
      </c>
      <c r="H20" s="124">
        <v>8</v>
      </c>
      <c r="I20" s="138" t="s">
        <v>73</v>
      </c>
      <c r="J20" s="139">
        <v>5.56</v>
      </c>
      <c r="K20" s="61"/>
    </row>
    <row r="21" spans="2:12" s="2" customFormat="1" ht="18" customHeight="1" x14ac:dyDescent="0.2">
      <c r="B21" s="59"/>
      <c r="C21" s="171"/>
      <c r="D21" s="62">
        <v>1</v>
      </c>
      <c r="E21" s="13">
        <v>0</v>
      </c>
      <c r="F21" s="134">
        <v>0</v>
      </c>
      <c r="G21" s="135">
        <f t="shared" si="0"/>
        <v>0</v>
      </c>
      <c r="H21" s="124">
        <v>9</v>
      </c>
      <c r="I21" s="138" t="s">
        <v>74</v>
      </c>
      <c r="J21" s="139">
        <v>5.7</v>
      </c>
      <c r="K21" s="61"/>
    </row>
    <row r="22" spans="2:12" s="2" customFormat="1" ht="18" customHeight="1" x14ac:dyDescent="0.2">
      <c r="B22" s="59"/>
      <c r="C22" s="171"/>
      <c r="D22" s="62">
        <v>1</v>
      </c>
      <c r="E22" s="13">
        <v>0</v>
      </c>
      <c r="F22" s="134">
        <v>0</v>
      </c>
      <c r="G22" s="135">
        <f t="shared" si="0"/>
        <v>0</v>
      </c>
      <c r="H22" s="124">
        <v>10</v>
      </c>
      <c r="I22" s="138" t="s">
        <v>44</v>
      </c>
      <c r="J22" s="139" t="s">
        <v>96</v>
      </c>
      <c r="K22" s="61"/>
    </row>
    <row r="23" spans="2:12" s="2" customFormat="1" ht="18" customHeight="1" x14ac:dyDescent="0.2">
      <c r="B23" s="59"/>
      <c r="C23" s="171"/>
      <c r="D23" s="62">
        <v>1</v>
      </c>
      <c r="E23" s="13">
        <v>0</v>
      </c>
      <c r="F23" s="134">
        <v>0</v>
      </c>
      <c r="G23" s="135">
        <f t="shared" si="0"/>
        <v>0</v>
      </c>
      <c r="H23" s="124">
        <v>11</v>
      </c>
      <c r="I23" s="140" t="s">
        <v>75</v>
      </c>
      <c r="J23" s="141">
        <v>4.71</v>
      </c>
      <c r="K23" s="61"/>
    </row>
    <row r="24" spans="2:12" s="2" customFormat="1" ht="15" customHeight="1" x14ac:dyDescent="0.2">
      <c r="B24" s="59"/>
      <c r="C24" s="63"/>
      <c r="D24" s="64" t="s">
        <v>81</v>
      </c>
      <c r="E24" s="147">
        <f>SUM(E15:E23)</f>
        <v>0</v>
      </c>
      <c r="F24" s="65"/>
      <c r="G24" s="66"/>
      <c r="H24" s="177" t="s">
        <v>86</v>
      </c>
      <c r="I24" s="178"/>
      <c r="J24" s="178"/>
      <c r="K24" s="179"/>
    </row>
    <row r="25" spans="2:12" s="2" customFormat="1" ht="15" customHeight="1" x14ac:dyDescent="0.2">
      <c r="B25" s="59"/>
      <c r="C25" s="63"/>
      <c r="D25" s="124" t="s">
        <v>50</v>
      </c>
      <c r="E25" s="145">
        <f>E24*2.20462</f>
        <v>0</v>
      </c>
      <c r="F25" s="121"/>
      <c r="G25" s="66"/>
      <c r="H25" s="178"/>
      <c r="I25" s="178"/>
      <c r="J25" s="178"/>
      <c r="K25" s="179"/>
    </row>
    <row r="26" spans="2:12" s="2" customFormat="1" ht="15" customHeight="1" x14ac:dyDescent="0.2">
      <c r="B26" s="59"/>
      <c r="C26" s="63"/>
      <c r="D26" s="64" t="s">
        <v>82</v>
      </c>
      <c r="E26" s="147" t="e">
        <f>ROUND(D8/E24,2)&amp;" l/kg"</f>
        <v>#DIV/0!</v>
      </c>
      <c r="F26" s="121"/>
      <c r="G26" s="66"/>
      <c r="H26" s="178"/>
      <c r="I26" s="178"/>
      <c r="J26" s="178"/>
      <c r="K26" s="179"/>
    </row>
    <row r="27" spans="2:12" ht="15" customHeight="1" thickBot="1" x14ac:dyDescent="0.25">
      <c r="B27" s="67"/>
      <c r="C27" s="68"/>
      <c r="D27" s="146"/>
      <c r="E27" s="123" t="e">
        <f>ROUND(D9*4/E25,2)&amp;" qt/lb"</f>
        <v>#DIV/0!</v>
      </c>
      <c r="F27" s="119"/>
      <c r="G27" s="119"/>
      <c r="H27" s="180"/>
      <c r="I27" s="180"/>
      <c r="J27" s="180"/>
      <c r="K27" s="181"/>
      <c r="L27" s="1"/>
    </row>
    <row r="28" spans="2:12" ht="14.25" customHeight="1" x14ac:dyDescent="0.2">
      <c r="B28" s="100"/>
      <c r="C28" s="101" t="s">
        <v>89</v>
      </c>
      <c r="D28" s="106"/>
      <c r="E28" s="107"/>
      <c r="F28" s="108"/>
      <c r="G28" s="108"/>
      <c r="H28" s="222" t="s">
        <v>94</v>
      </c>
      <c r="I28" s="222"/>
      <c r="J28" s="222"/>
      <c r="K28" s="223"/>
      <c r="L28" s="1"/>
    </row>
    <row r="29" spans="2:12" ht="15" customHeight="1" x14ac:dyDescent="0.2">
      <c r="B29" s="102"/>
      <c r="C29" s="104"/>
      <c r="D29" s="195" t="s">
        <v>90</v>
      </c>
      <c r="E29" s="195" t="s">
        <v>91</v>
      </c>
      <c r="F29" s="218" t="s">
        <v>92</v>
      </c>
      <c r="G29" s="220" t="s">
        <v>93</v>
      </c>
      <c r="H29" s="172"/>
      <c r="I29" s="172"/>
      <c r="J29" s="172"/>
      <c r="K29" s="224"/>
      <c r="L29" s="1"/>
    </row>
    <row r="30" spans="2:12" ht="15" customHeight="1" x14ac:dyDescent="0.2">
      <c r="B30" s="102"/>
      <c r="C30" s="110"/>
      <c r="D30" s="209"/>
      <c r="E30" s="196"/>
      <c r="F30" s="218"/>
      <c r="G30" s="220"/>
      <c r="H30" s="172"/>
      <c r="I30" s="172"/>
      <c r="J30" s="172"/>
      <c r="K30" s="224"/>
      <c r="L30" s="1"/>
    </row>
    <row r="31" spans="2:12" ht="15" customHeight="1" thickBot="1" x14ac:dyDescent="0.25">
      <c r="B31" s="102"/>
      <c r="C31" s="103"/>
      <c r="D31" s="210"/>
      <c r="E31" s="197"/>
      <c r="F31" s="219"/>
      <c r="G31" s="221"/>
      <c r="H31" s="116"/>
      <c r="I31" s="116"/>
      <c r="J31" s="116"/>
      <c r="K31" s="109"/>
      <c r="L31" s="1"/>
    </row>
    <row r="32" spans="2:12" ht="27.75" customHeight="1" thickTop="1" thickBot="1" x14ac:dyDescent="0.25">
      <c r="B32" s="102"/>
      <c r="C32" s="111"/>
      <c r="D32" s="112" t="e">
        <f>(1-D$10)*I$5*IF(K$3=1,50/61,IF(OR(K$3=0,K$3=2),1,"ERROR"))+(F$44*130+E$44*157-176.1*J37*J36*2-4160.4*H36*H38*2.5+D$44*357)/D$9</f>
        <v>#DIV/0!</v>
      </c>
      <c r="E32" s="113" t="e">
        <f>D32-((D51/1.4)+(E51/1.7))</f>
        <v>#DIV/0!</v>
      </c>
      <c r="F32" s="114" t="e">
        <f>(E15*G15+E16*G16+E17*G17+E18*G18+E19*G19+E20*G20+E21*G21+E22*G22+E23*G23)/E24+(0.1085*D9/E25+0.013)*E32/50</f>
        <v>#DIV/0!</v>
      </c>
      <c r="G32" s="115" t="s">
        <v>43</v>
      </c>
      <c r="H32" s="172" t="s">
        <v>95</v>
      </c>
      <c r="I32" s="173"/>
      <c r="J32" s="173"/>
      <c r="K32" s="174"/>
      <c r="L32" s="1"/>
    </row>
    <row r="33" spans="2:12" ht="15" customHeight="1" thickTop="1" thickBot="1" x14ac:dyDescent="0.25">
      <c r="B33" s="105"/>
      <c r="C33" s="125"/>
      <c r="D33" s="125"/>
      <c r="E33" s="125"/>
      <c r="F33" s="125"/>
      <c r="G33" s="133"/>
      <c r="H33" s="175"/>
      <c r="I33" s="175"/>
      <c r="J33" s="175"/>
      <c r="K33" s="176"/>
      <c r="L33" s="1"/>
    </row>
    <row r="34" spans="2:12" ht="15" customHeight="1" x14ac:dyDescent="0.2">
      <c r="B34" s="70"/>
      <c r="C34" s="71" t="s">
        <v>109</v>
      </c>
      <c r="D34" s="72"/>
      <c r="E34" s="72"/>
      <c r="F34" s="72"/>
      <c r="G34" s="72"/>
      <c r="H34" s="72"/>
      <c r="I34" s="73"/>
      <c r="J34" s="74"/>
      <c r="K34" s="75"/>
      <c r="L34" s="1"/>
    </row>
    <row r="35" spans="2:12" ht="15" customHeight="1" x14ac:dyDescent="0.2">
      <c r="B35" s="76"/>
      <c r="C35" s="80"/>
      <c r="D35" s="77" t="s">
        <v>101</v>
      </c>
      <c r="E35" s="77" t="s">
        <v>57</v>
      </c>
      <c r="F35" s="77" t="s">
        <v>102</v>
      </c>
      <c r="G35" s="81"/>
      <c r="H35" s="81" t="s">
        <v>42</v>
      </c>
      <c r="I35" s="78"/>
      <c r="J35" s="169" t="s">
        <v>100</v>
      </c>
      <c r="K35" s="79"/>
      <c r="L35" s="1"/>
    </row>
    <row r="36" spans="2:12" ht="15" customHeight="1" x14ac:dyDescent="0.2">
      <c r="B36" s="76"/>
      <c r="C36" s="152" t="s">
        <v>103</v>
      </c>
      <c r="D36" s="81" t="s">
        <v>6</v>
      </c>
      <c r="E36" s="81" t="s">
        <v>7</v>
      </c>
      <c r="F36" s="81" t="s">
        <v>8</v>
      </c>
      <c r="G36" s="82" t="s">
        <v>97</v>
      </c>
      <c r="H36" s="83">
        <v>0.02</v>
      </c>
      <c r="I36" s="84" t="s">
        <v>97</v>
      </c>
      <c r="J36" s="85">
        <v>0.88</v>
      </c>
      <c r="K36" s="79"/>
      <c r="L36" s="1"/>
    </row>
    <row r="37" spans="2:12" s="2" customFormat="1" ht="18" customHeight="1" x14ac:dyDescent="0.2">
      <c r="B37" s="86"/>
      <c r="C37" s="82" t="s">
        <v>104</v>
      </c>
      <c r="D37" s="13">
        <v>0</v>
      </c>
      <c r="E37" s="13">
        <v>0</v>
      </c>
      <c r="F37" s="13">
        <v>0</v>
      </c>
      <c r="G37" s="84" t="s">
        <v>105</v>
      </c>
      <c r="H37" s="29">
        <v>0</v>
      </c>
      <c r="I37" s="84" t="s">
        <v>31</v>
      </c>
      <c r="J37" s="13">
        <v>0</v>
      </c>
      <c r="K37" s="87"/>
    </row>
    <row r="38" spans="2:12" ht="18" customHeight="1" x14ac:dyDescent="0.2">
      <c r="B38" s="76"/>
      <c r="C38" s="82" t="s">
        <v>106</v>
      </c>
      <c r="D38" s="88" t="b">
        <v>1</v>
      </c>
      <c r="E38" s="88" t="b">
        <v>1</v>
      </c>
      <c r="F38" s="88" t="b">
        <v>1</v>
      </c>
      <c r="G38" s="148" t="s">
        <v>32</v>
      </c>
      <c r="H38" s="149">
        <f>H37/28.34952</f>
        <v>0</v>
      </c>
      <c r="I38" s="131" t="s">
        <v>98</v>
      </c>
      <c r="J38" s="78"/>
      <c r="K38" s="79"/>
      <c r="L38" s="1"/>
    </row>
    <row r="39" spans="2:12" s="2" customFormat="1" ht="18" customHeight="1" x14ac:dyDescent="0.2">
      <c r="B39" s="86"/>
      <c r="C39" s="82" t="s">
        <v>107</v>
      </c>
      <c r="D39" s="90" t="e">
        <f>IF(D38,D37/$D8*$E8,0)</f>
        <v>#DIV/0!</v>
      </c>
      <c r="E39" s="90" t="e">
        <f>IF(E38,E37/$D8*$E8,0)</f>
        <v>#DIV/0!</v>
      </c>
      <c r="F39" s="90" t="e">
        <f>IF(F38,F37/$D8*$E8,0)</f>
        <v>#DIV/0!</v>
      </c>
      <c r="G39" s="89"/>
      <c r="H39" s="132" t="e">
        <f>"("&amp;ROUND(100*H37/E24/1000,1)&amp;"% of total wt)"</f>
        <v>#DIV/0!</v>
      </c>
      <c r="I39" s="154" t="s">
        <v>99</v>
      </c>
      <c r="J39" s="126"/>
      <c r="K39" s="128"/>
    </row>
    <row r="40" spans="2:12" s="2" customFormat="1" ht="15" customHeight="1" thickBot="1" x14ac:dyDescent="0.25">
      <c r="B40" s="86"/>
      <c r="C40" s="153" t="s">
        <v>108</v>
      </c>
      <c r="D40" s="89"/>
      <c r="E40" s="89"/>
      <c r="F40" s="89"/>
      <c r="G40" s="89"/>
      <c r="H40" s="130"/>
      <c r="I40" s="126"/>
      <c r="J40" s="127"/>
      <c r="K40" s="129"/>
    </row>
    <row r="41" spans="2:12" s="2" customFormat="1" ht="15" customHeight="1" x14ac:dyDescent="0.2">
      <c r="B41" s="91"/>
      <c r="C41" s="71" t="s">
        <v>110</v>
      </c>
      <c r="D41" s="92"/>
      <c r="E41" s="92"/>
      <c r="F41" s="92"/>
      <c r="G41" s="185"/>
      <c r="H41" s="185"/>
      <c r="I41" s="185"/>
      <c r="J41" s="185"/>
      <c r="K41" s="186"/>
    </row>
    <row r="42" spans="2:12" s="2" customFormat="1" ht="15" customHeight="1" x14ac:dyDescent="0.2">
      <c r="B42" s="86"/>
      <c r="C42" s="82"/>
      <c r="D42" s="77" t="s">
        <v>111</v>
      </c>
      <c r="E42" s="77" t="s">
        <v>112</v>
      </c>
      <c r="F42" s="93" t="s">
        <v>113</v>
      </c>
      <c r="G42" s="187"/>
      <c r="H42" s="187"/>
      <c r="I42" s="187"/>
      <c r="J42" s="187"/>
      <c r="K42" s="188"/>
    </row>
    <row r="43" spans="2:12" s="2" customFormat="1" ht="15" customHeight="1" x14ac:dyDescent="0.2">
      <c r="B43" s="76"/>
      <c r="C43" s="152" t="s">
        <v>103</v>
      </c>
      <c r="D43" s="81" t="s">
        <v>45</v>
      </c>
      <c r="E43" s="81" t="s">
        <v>9</v>
      </c>
      <c r="F43" s="94" t="s">
        <v>34</v>
      </c>
      <c r="G43" s="187"/>
      <c r="H43" s="187"/>
      <c r="I43" s="187"/>
      <c r="J43" s="187"/>
      <c r="K43" s="188"/>
    </row>
    <row r="44" spans="2:12" s="2" customFormat="1" ht="18" customHeight="1" x14ac:dyDescent="0.2">
      <c r="B44" s="86"/>
      <c r="C44" s="82" t="s">
        <v>104</v>
      </c>
      <c r="D44" s="13">
        <v>0</v>
      </c>
      <c r="E44" s="13">
        <v>0</v>
      </c>
      <c r="F44" s="13">
        <v>0</v>
      </c>
      <c r="G44" s="95"/>
      <c r="H44" s="95"/>
      <c r="I44" s="95"/>
      <c r="J44" s="89"/>
      <c r="K44" s="87"/>
    </row>
    <row r="45" spans="2:12" s="2" customFormat="1" ht="18" customHeight="1" x14ac:dyDescent="0.2">
      <c r="B45" s="76"/>
      <c r="C45" s="82" t="s">
        <v>106</v>
      </c>
      <c r="D45" s="88" t="b">
        <v>1</v>
      </c>
      <c r="E45" s="88" t="b">
        <v>1</v>
      </c>
      <c r="F45" s="88" t="b">
        <v>1</v>
      </c>
      <c r="G45" s="95"/>
      <c r="H45" s="95"/>
      <c r="I45" s="95"/>
      <c r="J45" s="89"/>
      <c r="K45" s="87"/>
    </row>
    <row r="46" spans="2:12" s="2" customFormat="1" ht="18" customHeight="1" x14ac:dyDescent="0.2">
      <c r="B46" s="86"/>
      <c r="C46" s="82" t="s">
        <v>107</v>
      </c>
      <c r="D46" s="90" t="e">
        <f>IF(D45,D44/$D8*$E8,0)</f>
        <v>#DIV/0!</v>
      </c>
      <c r="E46" s="90" t="e">
        <f>IF(E45,E44/$D8*$E8,0)</f>
        <v>#DIV/0!</v>
      </c>
      <c r="F46" s="90" t="e">
        <f>IF(F45,F44/$D8*$E8,0)</f>
        <v>#DIV/0!</v>
      </c>
      <c r="G46" s="89"/>
      <c r="H46" s="81"/>
      <c r="I46" s="81"/>
      <c r="J46" s="89"/>
      <c r="K46" s="87"/>
    </row>
    <row r="47" spans="2:12" ht="15" customHeight="1" thickBot="1" x14ac:dyDescent="0.25">
      <c r="B47" s="86"/>
      <c r="C47" s="153" t="s">
        <v>108</v>
      </c>
      <c r="D47" s="96"/>
      <c r="E47" s="96"/>
      <c r="F47" s="97"/>
      <c r="G47" s="98"/>
      <c r="H47" s="96"/>
      <c r="I47" s="97"/>
      <c r="J47" s="97"/>
      <c r="K47" s="99"/>
      <c r="L47" s="1"/>
    </row>
    <row r="48" spans="2:12" ht="15" customHeight="1" x14ac:dyDescent="0.2">
      <c r="B48" s="4"/>
      <c r="C48" s="42" t="s">
        <v>114</v>
      </c>
      <c r="D48" s="5"/>
      <c r="E48" s="5"/>
      <c r="F48" s="5"/>
      <c r="G48" s="5"/>
      <c r="H48" s="5"/>
      <c r="I48" s="5"/>
      <c r="J48" s="5"/>
      <c r="K48" s="44"/>
      <c r="L48" s="1"/>
    </row>
    <row r="49" spans="1:14" ht="15" customHeight="1" x14ac:dyDescent="0.2">
      <c r="B49" s="6"/>
      <c r="C49" s="43"/>
      <c r="D49" s="167" t="s">
        <v>54</v>
      </c>
      <c r="E49" s="167" t="s">
        <v>55</v>
      </c>
      <c r="F49" s="167" t="s">
        <v>56</v>
      </c>
      <c r="G49" s="167" t="s">
        <v>57</v>
      </c>
      <c r="H49" s="167" t="s">
        <v>58</v>
      </c>
      <c r="I49" s="217" t="s">
        <v>115</v>
      </c>
      <c r="J49" s="217"/>
      <c r="K49" s="45"/>
      <c r="L49" s="1"/>
    </row>
    <row r="50" spans="1:14" s="20" customFormat="1" ht="15" customHeight="1" x14ac:dyDescent="0.3">
      <c r="B50" s="46"/>
      <c r="C50" s="47"/>
      <c r="D50" s="8" t="s">
        <v>0</v>
      </c>
      <c r="E50" s="8" t="s">
        <v>1</v>
      </c>
      <c r="F50" s="8" t="s">
        <v>2</v>
      </c>
      <c r="G50" s="8" t="s">
        <v>3</v>
      </c>
      <c r="H50" s="8" t="s">
        <v>5</v>
      </c>
      <c r="I50" s="215" t="s">
        <v>116</v>
      </c>
      <c r="J50" s="216"/>
      <c r="K50" s="48"/>
      <c r="L50" s="19"/>
      <c r="M50" s="2"/>
    </row>
    <row r="51" spans="1:14" s="2" customFormat="1" ht="18" customHeight="1" thickBot="1" x14ac:dyDescent="0.25">
      <c r="B51" s="9"/>
      <c r="C51" s="17" t="s">
        <v>117</v>
      </c>
      <c r="D51" s="49" t="e">
        <f>(1-D$10)*D$5+(F$44*105.89+D$37*60+E$37*72+D$44*143)/D$9</f>
        <v>#DIV/0!</v>
      </c>
      <c r="E51" s="49" t="e">
        <f>(1-D$10)*E$5+F$37*24.6/D$9</f>
        <v>#DIV/0!</v>
      </c>
      <c r="F51" s="49" t="e">
        <f>(1-D$10)*F$5+E$44*72.3/D$9</f>
        <v>#DIV/0!</v>
      </c>
      <c r="G51" s="49" t="e">
        <f>(1-D$10)*G$5+E$37*127.47/D$9</f>
        <v>#DIV/0!</v>
      </c>
      <c r="H51" s="49" t="e">
        <f>(1-D$10)*H$5+(D$37*147.4+F$37*103)/D$9</f>
        <v>#DIV/0!</v>
      </c>
      <c r="I51" s="193" t="e">
        <f>G51/H51</f>
        <v>#DIV/0!</v>
      </c>
      <c r="J51" s="194"/>
      <c r="K51" s="11"/>
    </row>
    <row r="52" spans="1:14" s="2" customFormat="1" ht="18" customHeight="1" thickBot="1" x14ac:dyDescent="0.25">
      <c r="B52" s="9"/>
      <c r="C52" s="17" t="s">
        <v>118</v>
      </c>
      <c r="D52" s="50" t="e">
        <f>IF(E8=0,D51,(1-(((D$10*D$9)+(E$10*E$9))/(D$9+E$9)))*D$5+((F$44+F$46)*105.89+(D$37+D$39)*60+(E$37+E$39)*72+(D$44+D$46)*143)/(D$9+E$9))</f>
        <v>#DIV/0!</v>
      </c>
      <c r="E52" s="50" t="e">
        <f>IF(E8=0,E51,(1-(((D$10*D$9)+(E$10*E$9))/(D$9+E$9)))*E$5+(F$37+F$39)*24.6/(D$9+E$9))</f>
        <v>#DIV/0!</v>
      </c>
      <c r="F52" s="50" t="e">
        <f>IF(E8=0,F51,(1-(((D$10*D$9)+(E$10*E$9))/(D$9+E$9)))*F$5+(E$44+E$46)*72.3/(D$9+E$9))</f>
        <v>#DIV/0!</v>
      </c>
      <c r="G52" s="50" t="e">
        <f>IF(E8=0,G51,(1-(((D$10*D$9)+(E$10*E$9))/(D$9+E$9)))*G$5+(E$37+E$39)*127.47/(D$9+E$9))</f>
        <v>#DIV/0!</v>
      </c>
      <c r="H52" s="50" t="e">
        <f>IF(E8=0,H51,(1-(((D$10*D$9)+(E$10*E$9))/(D$9+E$9)))*H$5+((D$37+D$39)*147.4+(F$37+F$39)*103)/(D$9+E$9))</f>
        <v>#DIV/0!</v>
      </c>
      <c r="I52" s="207" t="e">
        <f>G52/H52</f>
        <v>#DIV/0!</v>
      </c>
      <c r="J52" s="208"/>
      <c r="K52" s="11"/>
      <c r="M52" s="1"/>
    </row>
    <row r="53" spans="1:14" ht="18" customHeight="1" x14ac:dyDescent="0.2">
      <c r="B53" s="6"/>
      <c r="C53" s="33" t="s">
        <v>119</v>
      </c>
      <c r="D53" s="51" t="s">
        <v>21</v>
      </c>
      <c r="E53" s="52" t="s">
        <v>22</v>
      </c>
      <c r="F53" s="51" t="s">
        <v>23</v>
      </c>
      <c r="G53" s="51" t="s">
        <v>24</v>
      </c>
      <c r="H53" s="53" t="s">
        <v>25</v>
      </c>
      <c r="I53" s="191" t="e">
        <f>IF(I52&lt;0.77,"Below .77, May enhance bitterness", IF(I52&lt;1.3,".77 to 1.3 = Balanced","Above 1.3 may enhance maltiness"))</f>
        <v>#DIV/0!</v>
      </c>
      <c r="J53" s="192"/>
      <c r="K53" s="45"/>
      <c r="L53" s="1"/>
    </row>
    <row r="54" spans="1:14" ht="15" customHeight="1" x14ac:dyDescent="0.2">
      <c r="B54" s="6"/>
      <c r="C54" s="189" t="s">
        <v>120</v>
      </c>
      <c r="D54" s="189"/>
      <c r="E54" s="189"/>
      <c r="F54" s="189"/>
      <c r="G54" s="189"/>
      <c r="H54" s="189"/>
      <c r="I54" s="189"/>
      <c r="J54" s="189"/>
      <c r="K54" s="190"/>
      <c r="L54" s="1"/>
      <c r="M54" s="2"/>
      <c r="N54" s="19"/>
    </row>
    <row r="55" spans="1:14" ht="15" customHeight="1" thickBot="1" x14ac:dyDescent="0.25">
      <c r="B55" s="12"/>
      <c r="C55" s="182"/>
      <c r="D55" s="182"/>
      <c r="E55" s="182"/>
      <c r="F55" s="182"/>
      <c r="G55" s="182"/>
      <c r="H55" s="182"/>
      <c r="I55" s="183"/>
      <c r="J55" s="183"/>
      <c r="K55" s="184"/>
    </row>
    <row r="56" spans="1:14" s="162" customFormat="1" ht="15" customHeight="1" x14ac:dyDescent="0.2">
      <c r="B56" s="163"/>
      <c r="C56" s="164"/>
      <c r="D56" s="164"/>
      <c r="E56" s="164"/>
      <c r="F56" s="164"/>
      <c r="G56" s="164"/>
      <c r="H56" s="164"/>
      <c r="I56" s="165"/>
      <c r="J56" s="165"/>
      <c r="K56" s="165"/>
    </row>
    <row r="57" spans="1:14" s="162" customFormat="1" ht="23.25" customHeight="1" x14ac:dyDescent="0.2">
      <c r="B57" s="163"/>
      <c r="C57" s="201"/>
      <c r="D57" s="201"/>
      <c r="E57" s="201"/>
      <c r="F57" s="201"/>
      <c r="G57" s="201"/>
      <c r="H57" s="201"/>
      <c r="I57" s="201"/>
      <c r="J57" s="201"/>
      <c r="K57" s="201"/>
    </row>
    <row r="58" spans="1:14" ht="15" customHeight="1" x14ac:dyDescent="0.2">
      <c r="A58" s="155"/>
      <c r="B58" s="156"/>
      <c r="C58" s="157"/>
      <c r="D58" s="157"/>
      <c r="E58" s="157"/>
      <c r="F58" s="157"/>
      <c r="G58" s="157"/>
      <c r="H58" s="157"/>
      <c r="I58" s="158"/>
      <c r="J58" s="158"/>
      <c r="K58" s="158"/>
    </row>
    <row r="59" spans="1:14" ht="15" customHeight="1" x14ac:dyDescent="0.2">
      <c r="A59" s="155"/>
      <c r="B59" s="156"/>
      <c r="C59" s="157"/>
      <c r="D59" s="160"/>
      <c r="E59" s="166"/>
      <c r="F59" s="166"/>
      <c r="G59" s="157"/>
      <c r="H59" s="157"/>
      <c r="I59" s="158"/>
      <c r="J59" s="158"/>
      <c r="K59" s="158"/>
    </row>
    <row r="60" spans="1:14" ht="15" customHeight="1" x14ac:dyDescent="0.2">
      <c r="A60" s="155"/>
      <c r="B60" s="156"/>
      <c r="C60" s="157"/>
      <c r="D60" s="166"/>
      <c r="E60" s="166"/>
      <c r="F60" s="166"/>
      <c r="G60" s="157"/>
      <c r="H60" s="157"/>
      <c r="I60" s="158"/>
      <c r="J60" s="158"/>
      <c r="K60" s="158"/>
    </row>
    <row r="61" spans="1:14" ht="15" customHeight="1" x14ac:dyDescent="0.2">
      <c r="A61" s="155"/>
      <c r="B61" s="156"/>
      <c r="C61" s="157"/>
      <c r="D61" s="166"/>
      <c r="E61" s="166"/>
      <c r="F61" s="166"/>
      <c r="G61" s="157"/>
      <c r="H61" s="157"/>
      <c r="I61" s="158"/>
      <c r="J61" s="158"/>
      <c r="K61" s="158"/>
    </row>
    <row r="62" spans="1:14" ht="15" customHeight="1" x14ac:dyDescent="0.2">
      <c r="A62" s="155"/>
      <c r="B62" s="156"/>
      <c r="C62" s="157"/>
      <c r="D62" s="159"/>
      <c r="E62" s="159"/>
      <c r="F62" s="157"/>
      <c r="G62" s="157"/>
      <c r="H62" s="157"/>
      <c r="I62" s="158"/>
      <c r="J62" s="158"/>
      <c r="K62" s="158"/>
    </row>
    <row r="63" spans="1:14" ht="15" customHeight="1" x14ac:dyDescent="0.2">
      <c r="A63" s="155"/>
      <c r="B63" s="156"/>
      <c r="C63" s="160"/>
      <c r="D63" s="159"/>
      <c r="E63" s="159"/>
      <c r="F63" s="157"/>
      <c r="G63" s="157"/>
      <c r="H63" s="157"/>
      <c r="I63" s="158"/>
      <c r="J63" s="158"/>
      <c r="K63" s="158"/>
    </row>
    <row r="64" spans="1:14" ht="41.25" customHeight="1" x14ac:dyDescent="0.2">
      <c r="A64" s="155"/>
      <c r="B64" s="156"/>
      <c r="C64" s="157"/>
      <c r="D64" s="159"/>
      <c r="E64" s="159"/>
      <c r="F64" s="157"/>
      <c r="G64" s="157"/>
      <c r="H64" s="157"/>
      <c r="I64" s="158"/>
      <c r="J64" s="158"/>
      <c r="K64" s="158"/>
    </row>
    <row r="65" spans="1:11" s="161" customFormat="1" ht="21.75" customHeight="1" x14ac:dyDescent="0.25">
      <c r="C65" s="200"/>
      <c r="D65" s="200"/>
      <c r="E65" s="200"/>
      <c r="F65" s="200"/>
      <c r="G65" s="200"/>
      <c r="H65" s="200"/>
      <c r="I65" s="200"/>
      <c r="J65" s="200"/>
    </row>
    <row r="66" spans="1:11" ht="12" customHeight="1" x14ac:dyDescent="0.2">
      <c r="C66" s="199"/>
      <c r="D66" s="199"/>
      <c r="E66" s="199"/>
      <c r="F66" s="199"/>
      <c r="G66" s="199"/>
      <c r="H66" s="199"/>
      <c r="I66" s="199"/>
      <c r="J66" s="199"/>
      <c r="K66" s="199"/>
    </row>
    <row r="67" spans="1:11" ht="12" customHeight="1" x14ac:dyDescent="0.2">
      <c r="C67" s="198"/>
      <c r="D67" s="198"/>
      <c r="E67" s="198"/>
      <c r="F67" s="198"/>
      <c r="G67" s="198"/>
      <c r="H67" s="198"/>
      <c r="I67" s="198"/>
      <c r="J67" s="198"/>
      <c r="K67" s="198"/>
    </row>
    <row r="68" spans="1:11" x14ac:dyDescent="0.2">
      <c r="A68" s="34"/>
      <c r="B68" s="34"/>
      <c r="C68" s="144"/>
      <c r="D68" s="36"/>
      <c r="E68" s="36"/>
      <c r="F68" s="36"/>
      <c r="G68" s="35"/>
      <c r="H68" s="35"/>
      <c r="I68" s="35"/>
      <c r="J68" s="35"/>
      <c r="K68" s="35"/>
    </row>
    <row r="69" spans="1:11" x14ac:dyDescent="0.2">
      <c r="C69" s="170"/>
      <c r="D69" s="170"/>
      <c r="E69" s="170"/>
      <c r="F69" s="170"/>
      <c r="G69" s="170"/>
      <c r="H69" s="170"/>
      <c r="I69" s="170"/>
      <c r="J69" s="170"/>
    </row>
    <row r="70" spans="1:11" x14ac:dyDescent="0.2">
      <c r="C70" s="3"/>
      <c r="D70" s="54"/>
      <c r="E70" s="54"/>
      <c r="F70" s="54"/>
      <c r="G70" s="54"/>
      <c r="H70" s="54"/>
      <c r="I70" s="54"/>
      <c r="J70" s="54"/>
    </row>
    <row r="71" spans="1:11" x14ac:dyDescent="0.2">
      <c r="C71" s="170"/>
      <c r="D71" s="170"/>
      <c r="E71" s="170"/>
      <c r="F71" s="170"/>
      <c r="G71" s="170"/>
      <c r="H71" s="170"/>
      <c r="I71" s="170"/>
      <c r="J71" s="170"/>
    </row>
    <row r="73" spans="1:11" x14ac:dyDescent="0.2">
      <c r="C73" s="28"/>
    </row>
    <row r="74" spans="1:11" ht="12.75" customHeight="1" x14ac:dyDescent="0.2">
      <c r="C74" s="3"/>
    </row>
    <row r="75" spans="1:11" x14ac:dyDescent="0.2">
      <c r="C75" s="28"/>
    </row>
  </sheetData>
  <mergeCells count="27">
    <mergeCell ref="C1:K1"/>
    <mergeCell ref="I4:J4"/>
    <mergeCell ref="I3:J3"/>
    <mergeCell ref="K3:K4"/>
    <mergeCell ref="I52:J52"/>
    <mergeCell ref="D29:D31"/>
    <mergeCell ref="I7:K11"/>
    <mergeCell ref="I50:J50"/>
    <mergeCell ref="I49:J49"/>
    <mergeCell ref="F29:F31"/>
    <mergeCell ref="G29:G31"/>
    <mergeCell ref="H28:K30"/>
    <mergeCell ref="C69:J69"/>
    <mergeCell ref="C71:J71"/>
    <mergeCell ref="C15:C23"/>
    <mergeCell ref="H32:K33"/>
    <mergeCell ref="H24:K27"/>
    <mergeCell ref="C55:K55"/>
    <mergeCell ref="G41:K43"/>
    <mergeCell ref="C54:K54"/>
    <mergeCell ref="I53:J53"/>
    <mergeCell ref="I51:J51"/>
    <mergeCell ref="E29:E31"/>
    <mergeCell ref="C67:K67"/>
    <mergeCell ref="C66:K66"/>
    <mergeCell ref="C65:J65"/>
    <mergeCell ref="C57:K57"/>
  </mergeCells>
  <phoneticPr fontId="3" type="noConversion"/>
  <conditionalFormatting sqref="D53">
    <cfRule type="expression" dxfId="6" priority="1" stopIfTrue="1">
      <formula>OR(D$52&lt;49.5,D$52&gt;150.5)</formula>
    </cfRule>
  </conditionalFormatting>
  <conditionalFormatting sqref="E53">
    <cfRule type="expression" dxfId="5" priority="2" stopIfTrue="1">
      <formula>OR(E$52&lt;9.5,E$52&gt;30.5)</formula>
    </cfRule>
  </conditionalFormatting>
  <conditionalFormatting sqref="F53">
    <cfRule type="expression" dxfId="4" priority="3" stopIfTrue="1">
      <formula>OR(F$52&lt;0,F$52&gt;150.5)</formula>
    </cfRule>
  </conditionalFormatting>
  <conditionalFormatting sqref="G53">
    <cfRule type="expression" dxfId="3" priority="4" stopIfTrue="1">
      <formula>OR(G$52&lt;0,G$52&gt;250.5)</formula>
    </cfRule>
  </conditionalFormatting>
  <conditionalFormatting sqref="H53">
    <cfRule type="expression" dxfId="2" priority="5" stopIfTrue="1">
      <formula>OR(H$52&lt;49.5,H$52&gt;350.5)</formula>
    </cfRule>
  </conditionalFormatting>
  <conditionalFormatting sqref="F15:F23">
    <cfRule type="expression" dxfId="1" priority="6" stopIfTrue="1">
      <formula>AND($D15=10)</formula>
    </cfRule>
  </conditionalFormatting>
  <conditionalFormatting sqref="G32">
    <cfRule type="expression" dxfId="0" priority="7" stopIfTrue="1">
      <formula>OR(F$32&lt;5.4,F$32&gt;5.6)</formula>
    </cfRule>
  </conditionalFormatting>
  <pageMargins left="0.75" right="0.75" top="0.5" bottom="0.5" header="0.5" footer="0.5"/>
  <pageSetup scale="6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7</xdr:col>
                    <xdr:colOff>962025</xdr:colOff>
                    <xdr:row>2</xdr:row>
                    <xdr:rowOff>0</xdr:rowOff>
                  </from>
                  <to>
                    <xdr:col>8</xdr:col>
                    <xdr:colOff>295275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7</xdr:col>
                    <xdr:colOff>962025</xdr:colOff>
                    <xdr:row>2</xdr:row>
                    <xdr:rowOff>161925</xdr:rowOff>
                  </from>
                  <to>
                    <xdr:col>8</xdr:col>
                    <xdr:colOff>295275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5</xdr:col>
                    <xdr:colOff>381000</xdr:colOff>
                    <xdr:row>44</xdr:row>
                    <xdr:rowOff>0</xdr:rowOff>
                  </from>
                  <to>
                    <xdr:col>5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381000</xdr:colOff>
                    <xdr:row>37</xdr:row>
                    <xdr:rowOff>0</xdr:rowOff>
                  </from>
                  <to>
                    <xdr:col>3</xdr:col>
                    <xdr:colOff>685800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4</xdr:col>
                    <xdr:colOff>381000</xdr:colOff>
                    <xdr:row>37</xdr:row>
                    <xdr:rowOff>0</xdr:rowOff>
                  </from>
                  <to>
                    <xdr:col>4</xdr:col>
                    <xdr:colOff>685800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5</xdr:col>
                    <xdr:colOff>381000</xdr:colOff>
                    <xdr:row>37</xdr:row>
                    <xdr:rowOff>0</xdr:rowOff>
                  </from>
                  <to>
                    <xdr:col>5</xdr:col>
                    <xdr:colOff>685800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4</xdr:col>
                    <xdr:colOff>381000</xdr:colOff>
                    <xdr:row>44</xdr:row>
                    <xdr:rowOff>0</xdr:rowOff>
                  </from>
                  <to>
                    <xdr:col>4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Drop Down 20">
              <controlPr defaultSize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971550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Drop Down 24">
              <controlPr defaultSize="0" autoLine="0" autoPict="0" altText="">
                <anchor moveWithCells="1"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971550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Drop Down 25">
              <controlPr defaultSize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3</xdr:col>
                    <xdr:colOff>971550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Drop Down 26">
              <controlPr defaultSize="0" autoLine="0" autoPict="0">
                <anchor moveWithCells="1">
                  <from>
                    <xdr:col>3</xdr:col>
                    <xdr:colOff>9525</xdr:colOff>
                    <xdr:row>17</xdr:row>
                    <xdr:rowOff>9525</xdr:rowOff>
                  </from>
                  <to>
                    <xdr:col>3</xdr:col>
                    <xdr:colOff>971550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Drop Down 27">
              <controlPr defaultSize="0" autoLine="0" autoPict="0">
                <anchor moveWithCells="1">
                  <from>
                    <xdr:col>3</xdr:col>
                    <xdr:colOff>9525</xdr:colOff>
                    <xdr:row>21</xdr:row>
                    <xdr:rowOff>9525</xdr:rowOff>
                  </from>
                  <to>
                    <xdr:col>3</xdr:col>
                    <xdr:colOff>971550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Drop Down 28">
              <controlPr defaultSize="0" autoLine="0" autoPict="0">
                <anchor moveWithCells="1">
                  <from>
                    <xdr:col>3</xdr:col>
                    <xdr:colOff>9525</xdr:colOff>
                    <xdr:row>18</xdr:row>
                    <xdr:rowOff>9525</xdr:rowOff>
                  </from>
                  <to>
                    <xdr:col>3</xdr:col>
                    <xdr:colOff>971550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Drop Down 29">
              <controlPr defaultSize="0" autoLine="0" autoPict="0">
                <anchor moveWithCells="1">
                  <from>
                    <xdr:col>3</xdr:col>
                    <xdr:colOff>9525</xdr:colOff>
                    <xdr:row>19</xdr:row>
                    <xdr:rowOff>9525</xdr:rowOff>
                  </from>
                  <to>
                    <xdr:col>3</xdr:col>
                    <xdr:colOff>971550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Drop Down 30">
              <controlPr defaultSize="0" autoLine="0" autoPict="0">
                <anchor moveWithCells="1">
                  <from>
                    <xdr:col>3</xdr:col>
                    <xdr:colOff>9525</xdr:colOff>
                    <xdr:row>20</xdr:row>
                    <xdr:rowOff>9525</xdr:rowOff>
                  </from>
                  <to>
                    <xdr:col>3</xdr:col>
                    <xdr:colOff>971550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3</xdr:col>
                    <xdr:colOff>381000</xdr:colOff>
                    <xdr:row>44</xdr:row>
                    <xdr:rowOff>0</xdr:rowOff>
                  </from>
                  <to>
                    <xdr:col>3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Drop Down 34">
              <controlPr defaultSize="0" autoLine="0" autoPict="0">
                <anchor moveWithCells="1">
                  <from>
                    <xdr:col>3</xdr:col>
                    <xdr:colOff>9525</xdr:colOff>
                    <xdr:row>22</xdr:row>
                    <xdr:rowOff>9525</xdr:rowOff>
                  </from>
                  <to>
                    <xdr:col>3</xdr:col>
                    <xdr:colOff>971550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Option Button 35">
              <controlPr defaultSize="0" autoFill="0" autoLine="0" autoPict="0">
                <anchor moveWithCells="1">
                  <from>
                    <xdr:col>7</xdr:col>
                    <xdr:colOff>962025</xdr:colOff>
                    <xdr:row>48</xdr:row>
                    <xdr:rowOff>0</xdr:rowOff>
                  </from>
                  <to>
                    <xdr:col>8</xdr:col>
                    <xdr:colOff>295275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Option Button 36">
              <controlPr defaultSize="0" autoFill="0" autoLine="0" autoPict="0">
                <anchor moveWithCells="1">
                  <from>
                    <xdr:col>7</xdr:col>
                    <xdr:colOff>962025</xdr:colOff>
                    <xdr:row>48</xdr:row>
                    <xdr:rowOff>161925</xdr:rowOff>
                  </from>
                  <to>
                    <xdr:col>8</xdr:col>
                    <xdr:colOff>295275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showGridLines="0" workbookViewId="0">
      <selection activeCell="B4" sqref="B4"/>
    </sheetView>
  </sheetViews>
  <sheetFormatPr defaultRowHeight="12.75" x14ac:dyDescent="0.2"/>
  <cols>
    <col min="1" max="1" width="20.5703125" customWidth="1"/>
    <col min="2" max="4" width="4.85546875" style="1" customWidth="1"/>
    <col min="5" max="5" width="12.5703125" bestFit="1" customWidth="1"/>
  </cols>
  <sheetData>
    <row r="1" spans="1:4" x14ac:dyDescent="0.2">
      <c r="A1" t="s">
        <v>20</v>
      </c>
    </row>
    <row r="3" spans="1:4" x14ac:dyDescent="0.2">
      <c r="A3" t="s">
        <v>26</v>
      </c>
    </row>
    <row r="4" spans="1:4" x14ac:dyDescent="0.2">
      <c r="A4" t="s">
        <v>10</v>
      </c>
      <c r="B4" s="1">
        <f>'EZ Water Adjustment'!D5</f>
        <v>0</v>
      </c>
    </row>
    <row r="5" spans="1:4" x14ac:dyDescent="0.2">
      <c r="A5" t="s">
        <v>11</v>
      </c>
      <c r="B5" s="1">
        <f>'EZ Water Adjustment'!E5</f>
        <v>0</v>
      </c>
    </row>
    <row r="6" spans="1:4" x14ac:dyDescent="0.2">
      <c r="A6" t="s">
        <v>12</v>
      </c>
      <c r="B6" s="1">
        <f>'EZ Water Adjustment'!F5</f>
        <v>0</v>
      </c>
    </row>
    <row r="7" spans="1:4" x14ac:dyDescent="0.2">
      <c r="A7" t="s">
        <v>13</v>
      </c>
      <c r="B7" s="1">
        <f>'EZ Water Adjustment'!G5</f>
        <v>0</v>
      </c>
    </row>
    <row r="8" spans="1:4" x14ac:dyDescent="0.2">
      <c r="A8" t="s">
        <v>14</v>
      </c>
      <c r="B8" s="1">
        <f>'EZ Water Adjustment'!H5</f>
        <v>0</v>
      </c>
    </row>
    <row r="9" spans="1:4" x14ac:dyDescent="0.2">
      <c r="A9" t="str">
        <f>IF('EZ Water Adjustment'!K3=2,"CaCO3:","HCO3:")</f>
        <v>CaCO3:</v>
      </c>
      <c r="B9" s="1">
        <f>'EZ Water Adjustment'!I5</f>
        <v>0</v>
      </c>
    </row>
    <row r="11" spans="1:4" x14ac:dyDescent="0.2">
      <c r="A11" t="s">
        <v>27</v>
      </c>
      <c r="B11" s="1">
        <f>'EZ Water Adjustment'!D8</f>
        <v>0</v>
      </c>
      <c r="C11" s="1" t="s">
        <v>30</v>
      </c>
      <c r="D11" s="1">
        <f>'EZ Water Adjustment'!E8</f>
        <v>0</v>
      </c>
    </row>
    <row r="12" spans="1:4" x14ac:dyDescent="0.2">
      <c r="A12" t="s">
        <v>41</v>
      </c>
      <c r="B12" s="25">
        <f>'EZ Water Adjustment'!D10</f>
        <v>0</v>
      </c>
      <c r="C12" s="1" t="s">
        <v>30</v>
      </c>
      <c r="D12" s="25">
        <f>'EZ Water Adjustment'!E10</f>
        <v>0</v>
      </c>
    </row>
    <row r="13" spans="1:4" x14ac:dyDescent="0.2">
      <c r="B13" s="25"/>
      <c r="D13" s="25"/>
    </row>
    <row r="14" spans="1:4" x14ac:dyDescent="0.2">
      <c r="A14" t="s">
        <v>39</v>
      </c>
      <c r="B14" s="142">
        <f>'EZ Water Adjustment'!E24</f>
        <v>0</v>
      </c>
      <c r="D14" s="25"/>
    </row>
    <row r="16" spans="1:4" x14ac:dyDescent="0.2">
      <c r="A16" t="s">
        <v>28</v>
      </c>
    </row>
    <row r="17" spans="1:9" x14ac:dyDescent="0.2">
      <c r="A17" t="s">
        <v>16</v>
      </c>
      <c r="B17" s="1">
        <f>'EZ Water Adjustment'!D37</f>
        <v>0</v>
      </c>
      <c r="C17" s="1" t="s">
        <v>30</v>
      </c>
      <c r="D17" s="1" t="e">
        <f>'EZ Water Adjustment'!D39</f>
        <v>#DIV/0!</v>
      </c>
    </row>
    <row r="18" spans="1:9" x14ac:dyDescent="0.2">
      <c r="A18" t="s">
        <v>17</v>
      </c>
      <c r="B18" s="1">
        <f>'EZ Water Adjustment'!E37</f>
        <v>0</v>
      </c>
      <c r="C18" s="1" t="s">
        <v>30</v>
      </c>
      <c r="D18" s="1" t="e">
        <f>'EZ Water Adjustment'!E39</f>
        <v>#DIV/0!</v>
      </c>
    </row>
    <row r="19" spans="1:9" x14ac:dyDescent="0.2">
      <c r="A19" t="s">
        <v>18</v>
      </c>
      <c r="B19" s="1">
        <f>'EZ Water Adjustment'!F37</f>
        <v>0</v>
      </c>
      <c r="C19" s="1" t="s">
        <v>30</v>
      </c>
      <c r="D19" s="1" t="e">
        <f>'EZ Water Adjustment'!F39</f>
        <v>#DIV/0!</v>
      </c>
    </row>
    <row r="20" spans="1:9" x14ac:dyDescent="0.2">
      <c r="A20" t="s">
        <v>19</v>
      </c>
      <c r="B20" s="1">
        <f>'EZ Water Adjustment'!E44</f>
        <v>0</v>
      </c>
      <c r="C20" s="1" t="s">
        <v>30</v>
      </c>
      <c r="D20" s="1" t="e">
        <f>'EZ Water Adjustment'!E46</f>
        <v>#DIV/0!</v>
      </c>
    </row>
    <row r="21" spans="1:9" x14ac:dyDescent="0.2">
      <c r="A21" t="s">
        <v>15</v>
      </c>
      <c r="B21" s="1">
        <f>'EZ Water Adjustment'!F44</f>
        <v>0</v>
      </c>
      <c r="C21" s="1" t="s">
        <v>30</v>
      </c>
      <c r="D21" s="1" t="e">
        <f>'EZ Water Adjustment'!F46</f>
        <v>#DIV/0!</v>
      </c>
    </row>
    <row r="22" spans="1:9" x14ac:dyDescent="0.2">
      <c r="A22" t="s">
        <v>35</v>
      </c>
      <c r="B22" s="1">
        <f>'EZ Water Adjustment'!J37</f>
        <v>0</v>
      </c>
    </row>
    <row r="23" spans="1:9" x14ac:dyDescent="0.2">
      <c r="A23" t="s">
        <v>36</v>
      </c>
      <c r="B23" s="1">
        <f>'EZ Water Adjustment'!H37</f>
        <v>0</v>
      </c>
    </row>
    <row r="25" spans="1:9" x14ac:dyDescent="0.2">
      <c r="A25" t="s">
        <v>29</v>
      </c>
    </row>
    <row r="26" spans="1:9" x14ac:dyDescent="0.2">
      <c r="A26" t="s">
        <v>10</v>
      </c>
      <c r="B26" s="26" t="e">
        <f>'EZ Water Adjustment'!D51</f>
        <v>#DIV/0!</v>
      </c>
      <c r="C26" s="1" t="s">
        <v>30</v>
      </c>
      <c r="D26" s="26" t="e">
        <f>'EZ Water Adjustment'!D52</f>
        <v>#DIV/0!</v>
      </c>
      <c r="I26" s="26"/>
    </row>
    <row r="27" spans="1:9" x14ac:dyDescent="0.2">
      <c r="A27" t="s">
        <v>11</v>
      </c>
      <c r="B27" s="26" t="e">
        <f>'EZ Water Adjustment'!E51</f>
        <v>#DIV/0!</v>
      </c>
      <c r="C27" s="1" t="s">
        <v>30</v>
      </c>
      <c r="D27" s="26" t="e">
        <f>'EZ Water Adjustment'!E52</f>
        <v>#DIV/0!</v>
      </c>
    </row>
    <row r="28" spans="1:9" x14ac:dyDescent="0.2">
      <c r="A28" t="s">
        <v>12</v>
      </c>
      <c r="B28" s="26" t="e">
        <f>'EZ Water Adjustment'!F51</f>
        <v>#DIV/0!</v>
      </c>
      <c r="C28" s="1" t="s">
        <v>30</v>
      </c>
      <c r="D28" s="26" t="e">
        <f>'EZ Water Adjustment'!F52</f>
        <v>#DIV/0!</v>
      </c>
    </row>
    <row r="29" spans="1:9" x14ac:dyDescent="0.2">
      <c r="A29" t="s">
        <v>13</v>
      </c>
      <c r="B29" s="26" t="e">
        <f>'EZ Water Adjustment'!G51</f>
        <v>#DIV/0!</v>
      </c>
      <c r="C29" s="1" t="s">
        <v>30</v>
      </c>
      <c r="D29" s="26" t="e">
        <f>'EZ Water Adjustment'!G52</f>
        <v>#DIV/0!</v>
      </c>
    </row>
    <row r="30" spans="1:9" x14ac:dyDescent="0.2">
      <c r="A30" t="s">
        <v>14</v>
      </c>
      <c r="B30" s="26" t="e">
        <f>'EZ Water Adjustment'!H51</f>
        <v>#DIV/0!</v>
      </c>
      <c r="C30" s="1" t="s">
        <v>30</v>
      </c>
      <c r="D30" s="26" t="e">
        <f>'EZ Water Adjustment'!H52</f>
        <v>#DIV/0!</v>
      </c>
    </row>
    <row r="31" spans="1:9" x14ac:dyDescent="0.2">
      <c r="A31" t="s">
        <v>37</v>
      </c>
      <c r="B31" s="27" t="e">
        <f>'EZ Water Adjustment'!I51</f>
        <v>#DIV/0!</v>
      </c>
      <c r="C31" s="1" t="s">
        <v>30</v>
      </c>
      <c r="D31" s="27" t="e">
        <f>'EZ Water Adjustment'!I52</f>
        <v>#DIV/0!</v>
      </c>
    </row>
    <row r="32" spans="1:9" x14ac:dyDescent="0.2">
      <c r="B32" s="27"/>
      <c r="C32" s="3"/>
    </row>
    <row r="33" spans="1:3" x14ac:dyDescent="0.2">
      <c r="A33" t="s">
        <v>40</v>
      </c>
      <c r="B33" s="26" t="e">
        <f>'EZ Water Adjustment'!D32</f>
        <v>#DIV/0!</v>
      </c>
      <c r="C33" s="3"/>
    </row>
    <row r="34" spans="1:3" x14ac:dyDescent="0.2">
      <c r="A34" t="s">
        <v>38</v>
      </c>
      <c r="B34" s="26" t="e">
        <f>'EZ Water Adjustment'!E32</f>
        <v>#DIV/0!</v>
      </c>
      <c r="C34" s="3"/>
    </row>
    <row r="35" spans="1:3" x14ac:dyDescent="0.2">
      <c r="A35" t="s">
        <v>47</v>
      </c>
      <c r="B35" s="27" t="e">
        <f>'EZ Water Adjustment'!F32</f>
        <v>#DIV/0!</v>
      </c>
    </row>
    <row r="36" spans="1:3" x14ac:dyDescent="0.2">
      <c r="A36" s="143" t="s">
        <v>46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<?xml version="1.0" encoding="utf-8"?>
<NovaPath_docOwner>Z243438</NovaPath_docOwner>
</file>

<file path=customXml/item2.xml><?xml version="1.0" encoding="utf-8"?>
<nXeGKudETKPeaCNGFh5i7cKyawAjgyQn9gyiebCxx1jD9eHXSWW9Lib2F1j9>Hpw8R0mDwke6xRsQ0yS+YRxvVgtm4tyfUipUcKso+R8RdPvpyRG8hi7YIKo0AQlmevRZPHdBxnHt+uCEpqwfjlQxMKV2ADNOaP6etm5BPI+/SoeNxJexBYW1lKfUEFfikYkJVNLHLM2rmRlkOVisb2iRnU010uIL6PQmbSsE9PpRWoJWJfh1BdMW5OD1LCpB2i47wVmAD+ZQx5SCwlLmDLo3BN8RrYVTJhoHRnPf5SJiQG2xGAbW0fnPWieD44gA</nXeGKudETKPeaCNGFh5i7cKyawAjgyQn9gyiebCxx1jD9eHXSWW9Lib2F1j9>
</file>

<file path=customXml/item3.xml><?xml version="1.0" encoding="utf-8"?>
<NovaPath_tenantID>8BC9BD9B-31E2-4E97-ABE0-B03814292429</NovaPath_tenantID>
</file>

<file path=customXml/item4.xml><?xml version="1.0" encoding="utf-8"?>
<NovaPath_docClassID>1010</NovaPath_docClassID>
</file>

<file path=customXml/item5.xml><?xml version="1.0" encoding="utf-8"?>
<nXeGKudETKPeaCNGFh5i5IeuWeXv6XDtePDOrtUSOqWwmvYa7PTRiLQvIZkriN4zFxEJfkpx7yiWurrFRQTw>wET7z3APVwWLb5suGR4vTptv1m9DkTWWxkk+1+Ek1QM=</nXeGKudETKPeaCNGFh5i5IeuWeXv6XDtePDOrtUSOqWwmvYa7PTRiLQvIZkriN4zFxEJfkpx7yiWurrFRQTw>
</file>

<file path=customXml/item6.xml><?xml version="1.0" encoding="utf-8"?>
<nXeGKudETKPeaCNGFh5i5JKJLOqxkMZWB6LsYfMaI9RtbpE1WkCpXazESWus5B>tKqGUF0VGyRjWjmpt0UlYPXwDNqX9dU652brXY1MgP6BKaf/vP9cdIprYh7/TpC0Zwg4dxzFpFqencbehsojcA==</nXeGKudETKPeaCNGFh5i5JKJLOqxkMZWB6LsYfMaI9RtbpE1WkCpXazESWus5B>
</file>

<file path=customXml/item7.xml><?xml version="1.0" encoding="utf-8"?>
<NovaPath_docName>E:\yazılar\ev yapımı birada ph dengeleme- yarım\EZ_water_calculator_3.0.2_metric._turkce.xls</NovaPath_docName>
</file>

<file path=customXml/item8.xml><?xml version="1.0" encoding="utf-8"?>
<nXeGKudETKPeaCNGFh5ix5fP7fSWtl37NIroXmZyHIynb9qBde2n67FOJFV2>eDRB324l0Mn4dbbVFF/GnQ==</nXeGKudETKPeaCNGFh5ix5fP7fSWtl37NIroXmZyHIynb9qBde2n67FOJFV2>
</file>

<file path=customXml/item9.xml><?xml version="1.0" encoding="utf-8"?>
<NovaPath_baseApplication>Microsoft Excel</NovaPath_baseApplication>
</file>

<file path=customXml/item10.xml><?xml version="1.0" encoding="utf-8"?>
<NovaPath_docClass>Public</NovaPath_docClass>
</file>

<file path=customXml/item11.xml><?xml version="1.0" encoding="utf-8"?>
<nXeGKudETKPeaCNGFh5ix5fP7fSWtl37NIroXmZN38TajkfZeW3Vf6bvmNn8>BYivNHMgA9wZLambUqB1KBCBn484kQP9cW7DlBw2biquV4YGXLq5PdemwcBEzN7P</nXeGKudETKPeaCNGFh5ix5fP7fSWtl37NIroXmZN38TajkfZeW3Vf6bvmNn8>
</file>

<file path=customXml/item12.xml><?xml version="1.0" encoding="utf-8"?>
<nXeGKudETKPeaCNGFh5i0BGlH9ci87cLWvMx3DlPzuAPh2gY9s703zKUS7uW>Hpw8R0mDwke6xRsQ0yS+YRxvVgtm4tyfUipUcKso+R8RdPvpyRG8hi7YIKo0AQlmevRZPHdBxnHt+uCEpqwfjlQxMKV2ADNOaP6etm5BPI/1pRNkglETlgVGIjiCPqk9</nXeGKudETKPeaCNGFh5i0BGlH9ci87cLWvMx3DlPzuAPh2gY9s703zKUS7uW>
</file>

<file path=customXml/item13.xml><?xml version="1.0" encoding="utf-8"?>
<NovaPath_docIDOld>AM6ABT50V6JBT6M8M0I6P7S0T1</NovaPath_docIDOld>
</file>

<file path=customXml/item14.xml><?xml version="1.0" encoding="utf-8"?>
<NovaPath_docPath>E:\yazılar\ev yapımı birada ph dengeleme- yarım</NovaPath_docPath>
</file>

<file path=customXml/item15.xml><?xml version="1.0" encoding="utf-8"?>
<nXeGKudETKPeaCNGFh5iTSI5UodjD94nh7U7VklxY>GvmwHCQRGh6uw7QmVkMbZ2zR6gT+lQvrb5fqdnNtwcfBiMbK8lsoew4hujEtwE4xVjnTd3CeT3MJwp70v8P4AA==</nXeGKudETKPeaCNGFh5iTSI5UodjD94nh7U7VklxY>
</file>

<file path=customXml/item16.xml><?xml version="1.0" encoding="utf-8"?>
<nXeGKudETKPeaCNGFh5i8sltj09I1nJ8AlBUytNZ1Ehih9jnZMZtoeNI9UMZ5>w0PIIyGfD5VLc1zoJj+TuoFY4ueCTbMjhBax3Xd7TB8=</nXeGKudETKPeaCNGFh5i8sltj09I1nJ8AlBUytNZ1Ehih9jnZMZtoeNI9UMZ5>
</file>

<file path=customXml/item17.xml><?xml version="1.0" encoding="utf-8"?>
<NovaPath_docClassDate>07/03/2018 11:54:28</NovaPath_docClassDate>
</file>

<file path=customXml/item18.xml><?xml version="1.0" encoding="utf-8"?>
<nXeGKudETKPeaCNGFh5i2aVdoOsLYjULCdH7T707tDyRRmguot4fEcJ2iD6f9>0JWNq//eOFoIJle2rLSVzw==</nXeGKudETKPeaCNGFh5i2aVdoOsLYjULCdH7T707tDyRRmguot4fEcJ2iD6f9>
</file>

<file path=customXml/item19.xml><?xml version="1.0" encoding="utf-8"?>
<NovaPath_docID>C850HAWL4ZKSSRDWSVA7ES2GTI</NovaPath_docID>
</file>

<file path=customXml/item20.xml><?xml version="1.0" encoding="utf-8"?>
<nXeGKudETKPeaCNGFh5iKXsadLDxTRe0xbrxgS3asWaSdlBY0sLX5pYu7jLmo>SiTVZYrZoP6lgSCTj6v0lYUXo7rptB3vsxE98fSlaTok74hHqUQ//z+IzG3f3dKdNUyW4Kjm/X9VSbJA4Gr5MW0KPH+B642pxXdDNArGooo=</nXeGKudETKPeaCNGFh5iKXsadLDxTRe0xbrxgS3asWaSdlBY0sLX5pYu7jLmo>
</file>

<file path=customXml/item21.xml><?xml version="1.0" encoding="utf-8"?>
<nXeGKudETKPeaCNGFh5ix5fP7fSWtl37NIroXmYBQsS1cecqKZfGozr8W9iy>lRNKEdCWJXNAkniveh3+yQ==</nXeGKudETKPeaCNGFh5ix5fP7fSWtl37NIroXmYBQsS1cecqKZfGozr8W9iy>
</file>

<file path=customXml/item22.xml><?xml version="1.0" encoding="utf-8"?>
<NovaPath_versionInfo>3.4.10.11016</NovaPath_versionInfo>
</file>

<file path=customXml/itemProps1.xml><?xml version="1.0" encoding="utf-8"?>
<ds:datastoreItem xmlns:ds="http://schemas.openxmlformats.org/officeDocument/2006/customXml" ds:itemID="{0574ED86-121A-43C9-BD9B-E9772E9D33A4}">
  <ds:schemaRefs/>
</ds:datastoreItem>
</file>

<file path=customXml/itemProps2.xml><?xml version="1.0" encoding="utf-8"?>
<ds:datastoreItem xmlns:ds="http://schemas.openxmlformats.org/officeDocument/2006/customXml" ds:itemID="{7F0CC307-7489-48B3-AF1F-7408AE96D244}">
  <ds:schemaRefs/>
</ds:datastoreItem>
</file>

<file path=customXml/itemProps3.xml><?xml version="1.0" encoding="utf-8"?>
<ds:datastoreItem xmlns:ds="http://schemas.openxmlformats.org/officeDocument/2006/customXml" ds:itemID="{10874348-12D7-421D-B517-4AD3D0BD91BB}">
  <ds:schemaRefs/>
</ds:datastoreItem>
</file>

<file path=customXml/itemProps4.xml><?xml version="1.0" encoding="utf-8"?>
<ds:datastoreItem xmlns:ds="http://schemas.openxmlformats.org/officeDocument/2006/customXml" ds:itemID="{37ECE58E-117C-4D8F-83F9-9F5F9F5C458B}">
  <ds:schemaRefs/>
</ds:datastoreItem>
</file>

<file path=customXml/itemProps5.xml><?xml version="1.0" encoding="utf-8"?>
<ds:datastoreItem xmlns:ds="http://schemas.openxmlformats.org/officeDocument/2006/customXml" ds:itemID="{190EB6FD-4BCF-44B6-A01B-7DE737B1D63B}">
  <ds:schemaRefs/>
</ds:datastoreItem>
</file>

<file path=customXml/itemProps6.xml><?xml version="1.0" encoding="utf-8"?>
<ds:datastoreItem xmlns:ds="http://schemas.openxmlformats.org/officeDocument/2006/customXml" ds:itemID="{BE4935EC-E8F4-4406-9767-6A3511D8B676}">
  <ds:schemaRefs/>
</ds:datastoreItem>
</file>

<file path=customXml/itemProps7.xml><?xml version="1.0" encoding="utf-8"?>
<ds:datastoreItem xmlns:ds="http://schemas.openxmlformats.org/officeDocument/2006/customXml" ds:itemID="{300FA2F3-7E46-4176-B964-5C772346A04D}">
  <ds:schemaRefs/>
</ds:datastoreItem>
</file>

<file path=customXml/itemProps8.xml><?xml version="1.0" encoding="utf-8"?>
<ds:datastoreItem xmlns:ds="http://schemas.openxmlformats.org/officeDocument/2006/customXml" ds:itemID="{8087CACF-CB96-4A9B-81F5-0B8614A2F607}">
  <ds:schemaRefs/>
</ds:datastoreItem>
</file>

<file path=customXml/itemProps9.xml><?xml version="1.0" encoding="utf-8"?>
<ds:datastoreItem xmlns:ds="http://schemas.openxmlformats.org/officeDocument/2006/customXml" ds:itemID="{1FA00E16-228E-4648-A606-D41FEF0BFEE6}">
  <ds:schemaRefs/>
</ds:datastoreItem>
</file>

<file path=customXml/itemProps10.xml><?xml version="1.0" encoding="utf-8"?>
<ds:datastoreItem xmlns:ds="http://schemas.openxmlformats.org/officeDocument/2006/customXml" ds:itemID="{FF3AB50D-9394-4B20-94D1-C3CE51449191}">
  <ds:schemaRefs/>
</ds:datastoreItem>
</file>

<file path=customXml/itemProps11.xml><?xml version="1.0" encoding="utf-8"?>
<ds:datastoreItem xmlns:ds="http://schemas.openxmlformats.org/officeDocument/2006/customXml" ds:itemID="{B247A734-D728-43DB-9C3F-60C78AD4B871}">
  <ds:schemaRefs/>
</ds:datastoreItem>
</file>

<file path=customXml/itemProps12.xml><?xml version="1.0" encoding="utf-8"?>
<ds:datastoreItem xmlns:ds="http://schemas.openxmlformats.org/officeDocument/2006/customXml" ds:itemID="{6F44210E-02BB-47D1-AF43-F049529CF730}">
  <ds:schemaRefs/>
</ds:datastoreItem>
</file>

<file path=customXml/itemProps13.xml><?xml version="1.0" encoding="utf-8"?>
<ds:datastoreItem xmlns:ds="http://schemas.openxmlformats.org/officeDocument/2006/customXml" ds:itemID="{ACCFAD60-A327-48A6-958C-1236C13308FE}">
  <ds:schemaRefs/>
</ds:datastoreItem>
</file>

<file path=customXml/itemProps14.xml><?xml version="1.0" encoding="utf-8"?>
<ds:datastoreItem xmlns:ds="http://schemas.openxmlformats.org/officeDocument/2006/customXml" ds:itemID="{07C39589-5CB9-4B5B-A8BD-15C2601B6E8F}">
  <ds:schemaRefs/>
</ds:datastoreItem>
</file>

<file path=customXml/itemProps15.xml><?xml version="1.0" encoding="utf-8"?>
<ds:datastoreItem xmlns:ds="http://schemas.openxmlformats.org/officeDocument/2006/customXml" ds:itemID="{530E3067-1DF9-4CAA-A9F0-AA95574FF387}">
  <ds:schemaRefs/>
</ds:datastoreItem>
</file>

<file path=customXml/itemProps16.xml><?xml version="1.0" encoding="utf-8"?>
<ds:datastoreItem xmlns:ds="http://schemas.openxmlformats.org/officeDocument/2006/customXml" ds:itemID="{757EFBE0-4650-4B75-899A-3CBD7E038D6D}">
  <ds:schemaRefs/>
</ds:datastoreItem>
</file>

<file path=customXml/itemProps17.xml><?xml version="1.0" encoding="utf-8"?>
<ds:datastoreItem xmlns:ds="http://schemas.openxmlformats.org/officeDocument/2006/customXml" ds:itemID="{69C7D48C-B655-4C29-AFAD-9778767B64B1}">
  <ds:schemaRefs/>
</ds:datastoreItem>
</file>

<file path=customXml/itemProps18.xml><?xml version="1.0" encoding="utf-8"?>
<ds:datastoreItem xmlns:ds="http://schemas.openxmlformats.org/officeDocument/2006/customXml" ds:itemID="{27AEE7B3-AFFD-4531-AFC1-B38FA1A9FE44}">
  <ds:schemaRefs/>
</ds:datastoreItem>
</file>

<file path=customXml/itemProps19.xml><?xml version="1.0" encoding="utf-8"?>
<ds:datastoreItem xmlns:ds="http://schemas.openxmlformats.org/officeDocument/2006/customXml" ds:itemID="{0B403F3A-64E1-4B39-9A31-6C7CA50EC575}">
  <ds:schemaRefs/>
</ds:datastoreItem>
</file>

<file path=customXml/itemProps20.xml><?xml version="1.0" encoding="utf-8"?>
<ds:datastoreItem xmlns:ds="http://schemas.openxmlformats.org/officeDocument/2006/customXml" ds:itemID="{811EE22E-978A-4493-A18E-AEFFBB448F5A}">
  <ds:schemaRefs/>
</ds:datastoreItem>
</file>

<file path=customXml/itemProps21.xml><?xml version="1.0" encoding="utf-8"?>
<ds:datastoreItem xmlns:ds="http://schemas.openxmlformats.org/officeDocument/2006/customXml" ds:itemID="{C7AAED69-20D2-40F9-A16F-AE8AC53E3B7D}">
  <ds:schemaRefs/>
</ds:datastoreItem>
</file>

<file path=customXml/itemProps22.xml><?xml version="1.0" encoding="utf-8"?>
<ds:datastoreItem xmlns:ds="http://schemas.openxmlformats.org/officeDocument/2006/customXml" ds:itemID="{D6B3680B-DA7B-4DFC-B66D-A8E22814A3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EZ Water Adjustment</vt:lpstr>
      <vt:lpstr>Raw Text 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meriç</dc:creator>
  <cp:keywords>Public</cp:keywords>
  <cp:lastModifiedBy>meriç</cp:lastModifiedBy>
  <cp:lastPrinted>2011-08-05T12:56:36Z</cp:lastPrinted>
  <dcterms:created xsi:type="dcterms:W3CDTF">1996-10-14T23:33:28Z</dcterms:created>
  <dcterms:modified xsi:type="dcterms:W3CDTF">2020-04-04T08:50:21Z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en-ID">
    <vt:lpwstr>C850HAWL4ZKSSRDWSVA7ES2GTI</vt:lpwstr>
  </property>
  <property fmtid="{D5CDD505-2E9C-101B-9397-08002B2CF9AE}" pid="3" name="NovaPath-Version">
    <vt:lpwstr>3.4.10.11016</vt:lpwstr>
  </property>
  <property fmtid="{D5CDD505-2E9C-101B-9397-08002B2CF9AE}" pid="4" name="Klassifizierung">
    <vt:lpwstr>Public</vt:lpwstr>
  </property>
  <property fmtid="{D5CDD505-2E9C-101B-9397-08002B2CF9AE}" pid="5" name="Klassifizierungs-Id">
    <vt:lpwstr>1010</vt:lpwstr>
  </property>
  <property fmtid="{D5CDD505-2E9C-101B-9397-08002B2CF9AE}" pid="6" name="Klassifizierungs-Datum">
    <vt:lpwstr>07/03/2018 11:54:28</vt:lpwstr>
  </property>
</Properties>
</file>